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8.xml" ContentType="application/vnd.ms-office.chartstyle+xml"/>
  <Override PartName="/xl/charts/style9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735" activeTab="2"/>
  </bookViews>
  <sheets>
    <sheet name="Data Tables" sheetId="1" r:id="rId1"/>
    <sheet name="Graphs" sheetId="2" r:id="rId2"/>
    <sheet name="Derivatives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1" i="3"/>
  <c r="B21"/>
  <c r="N20"/>
  <c r="K20"/>
  <c r="C20"/>
  <c r="B20"/>
  <c r="C41" i="1" l="1"/>
  <c r="C42"/>
  <c r="C43"/>
  <c r="C44"/>
  <c r="C45"/>
  <c r="C46"/>
  <c r="C47"/>
  <c r="C48"/>
  <c r="C49"/>
  <c r="C50"/>
  <c r="C51"/>
  <c r="C52"/>
  <c r="C40"/>
  <c r="I23"/>
  <c r="I24"/>
  <c r="I25"/>
  <c r="I26"/>
  <c r="I27"/>
  <c r="I28"/>
  <c r="I29"/>
  <c r="I30"/>
  <c r="I31"/>
  <c r="I32"/>
  <c r="I33"/>
  <c r="I34"/>
  <c r="K23"/>
  <c r="K24"/>
  <c r="K25"/>
  <c r="K26"/>
  <c r="K27"/>
  <c r="K28"/>
  <c r="K29"/>
  <c r="K30"/>
  <c r="K31"/>
  <c r="K32"/>
  <c r="K33"/>
  <c r="K34"/>
  <c r="K22"/>
  <c r="B7" i="3" l="1"/>
  <c r="H7" s="1"/>
  <c r="B6"/>
  <c r="B5"/>
  <c r="K5" s="1"/>
  <c r="T1"/>
  <c r="H84" i="2"/>
  <c r="G68"/>
  <c r="N67"/>
  <c r="J67"/>
  <c r="H67"/>
  <c r="G51"/>
  <c r="N50"/>
  <c r="J50"/>
  <c r="H50"/>
  <c r="H5" i="3" l="1"/>
  <c r="H6"/>
  <c r="F5"/>
  <c r="M5" s="1"/>
  <c r="Q5" s="1"/>
  <c r="F6"/>
  <c r="F7"/>
  <c r="F23" i="1"/>
  <c r="F24"/>
  <c r="F25"/>
  <c r="F26"/>
  <c r="F27"/>
  <c r="F28"/>
  <c r="D23"/>
  <c r="D24"/>
  <c r="D25"/>
  <c r="D26"/>
  <c r="D27"/>
  <c r="D28"/>
  <c r="D29"/>
  <c r="D30"/>
  <c r="D31"/>
  <c r="D32"/>
  <c r="D33"/>
  <c r="D34"/>
  <c r="B23"/>
  <c r="B24"/>
  <c r="B25"/>
  <c r="B26"/>
  <c r="B27"/>
  <c r="B28"/>
  <c r="B29"/>
  <c r="B30"/>
  <c r="B31"/>
  <c r="B32"/>
  <c r="B33"/>
  <c r="B34"/>
  <c r="H22"/>
  <c r="F22"/>
  <c r="D22"/>
  <c r="B22"/>
  <c r="I22" l="1"/>
  <c r="E24"/>
  <c r="E34" l="1"/>
  <c r="E32"/>
  <c r="E30"/>
  <c r="E28"/>
  <c r="E26"/>
  <c r="E22"/>
  <c r="E33"/>
  <c r="E31"/>
  <c r="E29"/>
  <c r="E27"/>
  <c r="E25"/>
  <c r="E23"/>
  <c r="C23"/>
  <c r="K1" i="2"/>
  <c r="E26"/>
  <c r="E31" s="1"/>
  <c r="E27"/>
  <c r="E25"/>
  <c r="E23"/>
  <c r="C27" i="1" l="1"/>
  <c r="C22"/>
  <c r="C31"/>
  <c r="C33"/>
  <c r="C29"/>
  <c r="C25"/>
  <c r="G24"/>
  <c r="G26"/>
  <c r="G28"/>
  <c r="G23"/>
  <c r="G25"/>
  <c r="G27"/>
  <c r="G22"/>
  <c r="C34"/>
  <c r="C32"/>
  <c r="C30"/>
  <c r="C28"/>
  <c r="C26"/>
  <c r="C24"/>
  <c r="E30" i="2"/>
  <c r="E32"/>
  <c r="N6" i="1"/>
  <c r="N7"/>
  <c r="N8"/>
  <c r="N9"/>
  <c r="N10"/>
  <c r="N11"/>
  <c r="N12"/>
  <c r="N13"/>
  <c r="N14"/>
  <c r="N15"/>
  <c r="N16"/>
  <c r="N5"/>
  <c r="L6" l="1"/>
  <c r="L10"/>
  <c r="L14"/>
  <c r="L5"/>
  <c r="L7"/>
  <c r="L11"/>
  <c r="L15"/>
  <c r="L8"/>
  <c r="L12"/>
  <c r="L16"/>
  <c r="L9"/>
  <c r="L13"/>
  <c r="L17"/>
</calcChain>
</file>

<file path=xl/sharedStrings.xml><?xml version="1.0" encoding="utf-8"?>
<sst xmlns="http://schemas.openxmlformats.org/spreadsheetml/2006/main" count="304" uniqueCount="123">
  <si>
    <t>x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</si>
  <si>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</si>
  <si>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</si>
  <si>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</si>
  <si>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</si>
  <si>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</si>
  <si>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</si>
  <si>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</si>
  <si>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</si>
  <si>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</si>
  <si>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</si>
  <si>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Shooter Data</t>
  </si>
  <si>
    <t>Conversions</t>
  </si>
  <si>
    <t>Decimal Feet</t>
  </si>
  <si>
    <t>Inches</t>
  </si>
  <si>
    <t>=</t>
  </si>
  <si>
    <t>Projectile Lab Data</t>
  </si>
  <si>
    <t>Name:</t>
  </si>
  <si>
    <t>G. Taylor, Ed.D.</t>
  </si>
  <si>
    <t>Date:</t>
  </si>
  <si>
    <t xml:space="preserve">Average Release Point:  </t>
  </si>
  <si>
    <t xml:space="preserve">Average Maximum Height:  </t>
  </si>
  <si>
    <t xml:space="preserve">Average Exit Point:  </t>
  </si>
  <si>
    <t xml:space="preserve">Average Horizontal Value:  </t>
  </si>
  <si>
    <t xml:space="preserve">y(x) =  </t>
  </si>
  <si>
    <t xml:space="preserve">Calculated Value for "a" =    </t>
  </si>
  <si>
    <t xml:space="preserve">Calculated Value for "h" =  </t>
  </si>
  <si>
    <t xml:space="preserve">Calculated Value for "k" =  </t>
  </si>
  <si>
    <t>(x-</t>
  </si>
  <si>
    <t>)</t>
  </si>
  <si>
    <t>+</t>
  </si>
  <si>
    <t>a:</t>
  </si>
  <si>
    <t>h:</t>
  </si>
  <si>
    <t>k:</t>
  </si>
  <si>
    <t>Calculated Average Successful Shot Function</t>
  </si>
  <si>
    <t>y bar</t>
  </si>
  <si>
    <t>Calculated Averages:</t>
  </si>
  <si>
    <t>Calculated Critical Values:</t>
  </si>
  <si>
    <t>Shooter Data vs. Calculated Function Data</t>
  </si>
  <si>
    <t>y1f</t>
  </si>
  <si>
    <t>y2f</t>
  </si>
  <si>
    <t>y3f</t>
  </si>
  <si>
    <t>y4f</t>
  </si>
  <si>
    <t>y5f</t>
  </si>
  <si>
    <t>y6f</t>
  </si>
  <si>
    <t>y7f</t>
  </si>
  <si>
    <t>y8f</t>
  </si>
  <si>
    <t>y9f</t>
  </si>
  <si>
    <t>y10f</t>
  </si>
  <si>
    <t xml:space="preserve">(x - </t>
  </si>
  <si>
    <t xml:space="preserve">Calculated Functional Model Shooter 1:  </t>
  </si>
  <si>
    <t xml:space="preserve">Calculated Functional Model Shooter 2:  </t>
  </si>
  <si>
    <t xml:space="preserve">Calculated Functional Model Shooter 10:  </t>
  </si>
  <si>
    <t xml:space="preserve">Calculated Functional Model Shooter 9:  </t>
  </si>
  <si>
    <t xml:space="preserve">Calculated Functional Model Shooter 8:  </t>
  </si>
  <si>
    <t xml:space="preserve">Calculated Functional Model Shooter 7:  </t>
  </si>
  <si>
    <t xml:space="preserve">Calculated Functional Model Shooter 6:  </t>
  </si>
  <si>
    <t xml:space="preserve">Calculated Functional Model Shooter 5:  </t>
  </si>
  <si>
    <t xml:space="preserve">Calculated Functional Model Shooter 4:  </t>
  </si>
  <si>
    <t xml:space="preserve">Calculated Functional Model Shooter 3:  </t>
  </si>
  <si>
    <t>This is our Marketing Goal!</t>
  </si>
  <si>
    <t xml:space="preserve">Release Angle:  </t>
  </si>
  <si>
    <t>degrees</t>
  </si>
  <si>
    <t xml:space="preserve">Release Velocity:  </t>
  </si>
  <si>
    <t>Release Angle Data: Polynomial Conversions and Derivative Calculations</t>
  </si>
  <si>
    <t>a</t>
  </si>
  <si>
    <t>b</t>
  </si>
  <si>
    <t>c</t>
  </si>
  <si>
    <t>Release Angle</t>
  </si>
  <si>
    <r>
      <t>Y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     </t>
    </r>
  </si>
  <si>
    <t>x +</t>
  </si>
  <si>
    <r>
      <t>Y'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     </t>
    </r>
  </si>
  <si>
    <t xml:space="preserve">q </t>
  </si>
  <si>
    <r>
      <t>Y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</si>
  <si>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</si>
  <si>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</si>
  <si>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</si>
  <si>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</si>
  <si>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</si>
  <si>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</si>
  <si>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</si>
  <si>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</si>
  <si>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</si>
  <si>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</si>
  <si>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</si>
  <si>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</si>
  <si>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</si>
  <si>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</si>
  <si>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</si>
  <si>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</si>
  <si>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=</t>
    </r>
  </si>
  <si>
    <t>Polynomial Form</t>
  </si>
  <si>
    <t>First Derivative</t>
  </si>
  <si>
    <t>ArcTangent(b)</t>
  </si>
  <si>
    <r>
      <t xml:space="preserve">Y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</si>
  <si>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Y'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</si>
  <si>
    <t>ft/s</t>
  </si>
  <si>
    <r>
      <rPr>
        <b/>
        <sz val="11"/>
        <color theme="1"/>
        <rFont val="Calibri"/>
        <family val="2"/>
        <scheme val="minor"/>
      </rPr>
      <t>Release Velocity</t>
    </r>
    <r>
      <rPr>
        <sz val="11"/>
        <color theme="1"/>
        <rFont val="Calibri"/>
        <family val="2"/>
        <scheme val="minor"/>
      </rPr>
      <t xml:space="preserve"> (ft/s):  </t>
    </r>
  </si>
  <si>
    <t xml:space="preserve">Release Angle (degrees):  </t>
  </si>
  <si>
    <t>Graphing Release Angles:</t>
  </si>
  <si>
    <t>Release Velocity Calculations</t>
  </si>
  <si>
    <t>X</t>
  </si>
  <si>
    <r>
      <t>Y</t>
    </r>
    <r>
      <rPr>
        <b/>
        <sz val="8"/>
        <color theme="1"/>
        <rFont val="Calibri"/>
        <family val="2"/>
        <scheme val="minor"/>
      </rPr>
      <t>0</t>
    </r>
  </si>
  <si>
    <r>
      <t>Y</t>
    </r>
    <r>
      <rPr>
        <b/>
        <sz val="8"/>
        <color theme="1"/>
        <rFont val="Calibri"/>
        <family val="2"/>
        <scheme val="minor"/>
      </rPr>
      <t>1</t>
    </r>
  </si>
  <si>
    <t>Range</t>
  </si>
  <si>
    <r>
      <t>q</t>
    </r>
    <r>
      <rPr>
        <b/>
        <sz val="11"/>
        <color theme="1"/>
        <rFont val="Calibri"/>
        <family val="2"/>
        <scheme val="minor"/>
      </rPr>
      <t>radians</t>
    </r>
  </si>
  <si>
    <r>
      <t xml:space="preserve">g </t>
    </r>
    <r>
      <rPr>
        <b/>
        <sz val="11"/>
        <color theme="1"/>
        <rFont val="Calibri"/>
        <family val="2"/>
        <scheme val="minor"/>
      </rPr>
      <t>ft/s2</t>
    </r>
  </si>
  <si>
    <r>
      <t>V</t>
    </r>
    <r>
      <rPr>
        <b/>
        <sz val="9"/>
        <color theme="1"/>
        <rFont val="Calibri"/>
        <family val="2"/>
        <scheme val="minor"/>
      </rPr>
      <t xml:space="preserve">o </t>
    </r>
    <r>
      <rPr>
        <b/>
        <sz val="11"/>
        <color theme="1"/>
        <rFont val="Calibri"/>
        <family val="2"/>
        <scheme val="minor"/>
      </rPr>
      <t>ft/s.</t>
    </r>
  </si>
  <si>
    <t>Shooter 1</t>
  </si>
  <si>
    <t>rad</t>
  </si>
  <si>
    <t>Shooter 2</t>
  </si>
  <si>
    <t>Shooter 3</t>
  </si>
  <si>
    <t>Shooter 4</t>
  </si>
  <si>
    <t>Shooter 5</t>
  </si>
  <si>
    <t>Shooter 6</t>
  </si>
  <si>
    <t>Shooter 7</t>
  </si>
  <si>
    <t>Shooter 8</t>
  </si>
  <si>
    <t>Shooter 9</t>
  </si>
  <si>
    <t>Shooter 10</t>
  </si>
  <si>
    <t>Calculated Average Function:</t>
  </si>
  <si>
    <r>
      <t xml:space="preserve">S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</si>
  <si>
    <t>Theoretical</t>
  </si>
  <si>
    <r>
      <t>q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</si>
</sst>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409]mmmm\ d\,\ yyyy;@"/>
    <numFmt numFmtId="166" formatCode="0.0"/>
  </numFmts>
  <fonts count="20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Euclid Symbol"/>
      <family val="1"/>
      <charset val="2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0"/>
      <name val="Euclid Symbol"/>
      <family val="1"/>
      <charset val="2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indexed="64"/>
      </left>
      <right/>
      <top/>
      <bottom style="medium">
        <color rgb="FF00B050"/>
      </bottom>
      <diagonal/>
    </border>
    <border>
      <left/>
      <right style="medium">
        <color indexed="64"/>
      </right>
      <top/>
      <bottom style="medium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5" xfId="0" applyNumberFormat="1" applyBorder="1"/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164" fontId="0" fillId="0" borderId="13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12" borderId="17" xfId="0" applyFill="1" applyBorder="1"/>
    <xf numFmtId="0" fontId="0" fillId="2" borderId="20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4" borderId="15" xfId="0" applyFill="1" applyBorder="1"/>
    <xf numFmtId="164" fontId="0" fillId="18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17" borderId="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16" borderId="1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10" borderId="13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21" borderId="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24" borderId="0" xfId="0" applyFill="1"/>
    <xf numFmtId="0" fontId="0" fillId="0" borderId="5" xfId="0" applyBorder="1"/>
    <xf numFmtId="0" fontId="0" fillId="0" borderId="0" xfId="0" applyBorder="1"/>
    <xf numFmtId="0" fontId="6" fillId="0" borderId="25" xfId="0" applyFont="1" applyBorder="1" applyAlignment="1">
      <alignment vertical="center"/>
    </xf>
    <xf numFmtId="0" fontId="0" fillId="0" borderId="0" xfId="0" applyBorder="1" applyAlignment="1"/>
    <xf numFmtId="0" fontId="0" fillId="23" borderId="23" xfId="0" applyFill="1" applyBorder="1" applyAlignment="1">
      <alignment horizontal="center" vertical="center"/>
    </xf>
    <xf numFmtId="0" fontId="3" fillId="22" borderId="30" xfId="0" applyFont="1" applyFill="1" applyBorder="1" applyAlignment="1">
      <alignment horizontal="right" vertical="center"/>
    </xf>
    <xf numFmtId="164" fontId="3" fillId="22" borderId="22" xfId="0" applyNumberFormat="1" applyFont="1" applyFill="1" applyBorder="1" applyAlignment="1">
      <alignment horizontal="center"/>
    </xf>
    <xf numFmtId="0" fontId="3" fillId="22" borderId="22" xfId="0" applyFont="1" applyFill="1" applyBorder="1" applyAlignment="1">
      <alignment horizontal="right"/>
    </xf>
    <xf numFmtId="0" fontId="7" fillId="22" borderId="22" xfId="0" applyFont="1" applyFill="1" applyBorder="1" applyAlignment="1">
      <alignment horizontal="left" vertical="top"/>
    </xf>
    <xf numFmtId="0" fontId="3" fillId="22" borderId="22" xfId="0" applyFont="1" applyFill="1" applyBorder="1" applyAlignment="1">
      <alignment horizontal="center" vertical="center"/>
    </xf>
    <xf numFmtId="164" fontId="3" fillId="22" borderId="23" xfId="0" applyNumberFormat="1" applyFont="1" applyFill="1" applyBorder="1" applyAlignment="1">
      <alignment horizontal="center"/>
    </xf>
    <xf numFmtId="1" fontId="0" fillId="0" borderId="31" xfId="0" applyNumberFormat="1" applyBorder="1" applyAlignment="1">
      <alignment horizontal="center" vertical="center"/>
    </xf>
    <xf numFmtId="0" fontId="3" fillId="24" borderId="30" xfId="0" applyFont="1" applyFill="1" applyBorder="1" applyAlignment="1">
      <alignment horizontal="right" vertical="center"/>
    </xf>
    <xf numFmtId="164" fontId="3" fillId="24" borderId="22" xfId="0" applyNumberFormat="1" applyFont="1" applyFill="1" applyBorder="1" applyAlignment="1">
      <alignment horizontal="center"/>
    </xf>
    <xf numFmtId="0" fontId="3" fillId="24" borderId="22" xfId="0" applyFont="1" applyFill="1" applyBorder="1" applyAlignment="1">
      <alignment horizontal="right"/>
    </xf>
    <xf numFmtId="0" fontId="7" fillId="24" borderId="22" xfId="0" applyFont="1" applyFill="1" applyBorder="1" applyAlignment="1">
      <alignment horizontal="left" vertical="top"/>
    </xf>
    <xf numFmtId="0" fontId="3" fillId="24" borderId="22" xfId="0" applyFont="1" applyFill="1" applyBorder="1" applyAlignment="1">
      <alignment horizontal="center" vertical="center"/>
    </xf>
    <xf numFmtId="164" fontId="3" fillId="24" borderId="23" xfId="0" applyNumberFormat="1" applyFont="1" applyFill="1" applyBorder="1" applyAlignment="1">
      <alignment horizontal="center"/>
    </xf>
    <xf numFmtId="1" fontId="0" fillId="0" borderId="32" xfId="0" applyNumberFormat="1" applyBorder="1" applyAlignment="1">
      <alignment horizontal="center" vertical="center"/>
    </xf>
    <xf numFmtId="0" fontId="3" fillId="17" borderId="30" xfId="0" applyFont="1" applyFill="1" applyBorder="1" applyAlignment="1">
      <alignment horizontal="right" vertical="center"/>
    </xf>
    <xf numFmtId="164" fontId="3" fillId="17" borderId="22" xfId="0" applyNumberFormat="1" applyFont="1" applyFill="1" applyBorder="1" applyAlignment="1">
      <alignment horizontal="center"/>
    </xf>
    <xf numFmtId="0" fontId="3" fillId="17" borderId="22" xfId="0" applyFont="1" applyFill="1" applyBorder="1" applyAlignment="1">
      <alignment horizontal="right"/>
    </xf>
    <xf numFmtId="0" fontId="7" fillId="17" borderId="22" xfId="0" applyFont="1" applyFill="1" applyBorder="1" applyAlignment="1">
      <alignment horizontal="left" vertical="top"/>
    </xf>
    <xf numFmtId="0" fontId="3" fillId="17" borderId="22" xfId="0" applyFont="1" applyFill="1" applyBorder="1" applyAlignment="1">
      <alignment horizontal="center" vertical="center"/>
    </xf>
    <xf numFmtId="164" fontId="3" fillId="17" borderId="23" xfId="0" applyNumberFormat="1" applyFont="1" applyFill="1" applyBorder="1" applyAlignment="1">
      <alignment horizontal="center"/>
    </xf>
    <xf numFmtId="0" fontId="3" fillId="5" borderId="30" xfId="0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right"/>
    </xf>
    <xf numFmtId="0" fontId="7" fillId="5" borderId="22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/>
    </xf>
    <xf numFmtId="0" fontId="3" fillId="27" borderId="30" xfId="0" applyFont="1" applyFill="1" applyBorder="1" applyAlignment="1">
      <alignment horizontal="right" vertical="center"/>
    </xf>
    <xf numFmtId="164" fontId="3" fillId="27" borderId="22" xfId="0" applyNumberFormat="1" applyFont="1" applyFill="1" applyBorder="1" applyAlignment="1">
      <alignment horizontal="center"/>
    </xf>
    <xf numFmtId="0" fontId="3" fillId="27" borderId="22" xfId="0" applyFont="1" applyFill="1" applyBorder="1" applyAlignment="1">
      <alignment horizontal="right"/>
    </xf>
    <xf numFmtId="0" fontId="7" fillId="27" borderId="22" xfId="0" applyFont="1" applyFill="1" applyBorder="1" applyAlignment="1">
      <alignment horizontal="left" vertical="top"/>
    </xf>
    <xf numFmtId="0" fontId="3" fillId="27" borderId="22" xfId="0" applyFont="1" applyFill="1" applyBorder="1" applyAlignment="1">
      <alignment horizontal="center" vertical="center"/>
    </xf>
    <xf numFmtId="164" fontId="3" fillId="27" borderId="2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right" vertical="center"/>
    </xf>
    <xf numFmtId="164" fontId="3" fillId="0" borderId="37" xfId="0" applyNumberFormat="1" applyFont="1" applyBorder="1" applyAlignment="1">
      <alignment horizontal="center" vertical="center"/>
    </xf>
    <xf numFmtId="164" fontId="0" fillId="5" borderId="37" xfId="0" applyNumberFormat="1" applyFont="1" applyFill="1" applyBorder="1" applyAlignment="1">
      <alignment horizontal="center" vertical="center"/>
    </xf>
    <xf numFmtId="0" fontId="13" fillId="5" borderId="37" xfId="0" applyNumberFormat="1" applyFont="1" applyFill="1" applyBorder="1" applyAlignment="1">
      <alignment horizontal="left" vertical="top"/>
    </xf>
    <xf numFmtId="164" fontId="3" fillId="0" borderId="40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right" vertical="center"/>
    </xf>
    <xf numFmtId="0" fontId="14" fillId="6" borderId="16" xfId="0" applyNumberFormat="1" applyFont="1" applyFill="1" applyBorder="1" applyAlignment="1">
      <alignment horizontal="center" vertical="center"/>
    </xf>
    <xf numFmtId="164" fontId="3" fillId="6" borderId="37" xfId="0" applyNumberFormat="1" applyFont="1" applyFill="1" applyBorder="1" applyAlignment="1">
      <alignment horizontal="center" vertical="center"/>
    </xf>
    <xf numFmtId="166" fontId="3" fillId="0" borderId="37" xfId="0" applyNumberFormat="1" applyFont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right" vertical="center"/>
    </xf>
    <xf numFmtId="0" fontId="13" fillId="5" borderId="0" xfId="0" applyNumberFormat="1" applyFont="1" applyFill="1" applyBorder="1" applyAlignment="1">
      <alignment horizontal="left" vertical="top"/>
    </xf>
    <xf numFmtId="0" fontId="14" fillId="6" borderId="41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right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5" borderId="43" xfId="0" applyNumberFormat="1" applyFont="1" applyFill="1" applyBorder="1" applyAlignment="1">
      <alignment horizontal="center" vertical="center"/>
    </xf>
    <xf numFmtId="0" fontId="13" fillId="5" borderId="43" xfId="0" applyNumberFormat="1" applyFont="1" applyFill="1" applyBorder="1" applyAlignment="1">
      <alignment horizontal="left" vertical="top"/>
    </xf>
    <xf numFmtId="164" fontId="3" fillId="0" borderId="43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0" fontId="2" fillId="11" borderId="21" xfId="0" applyFont="1" applyFill="1" applyBorder="1" applyAlignment="1">
      <alignment horizontal="right" vertical="center"/>
    </xf>
    <xf numFmtId="0" fontId="17" fillId="11" borderId="21" xfId="0" applyNumberFormat="1" applyFont="1" applyFill="1" applyBorder="1" applyAlignment="1">
      <alignment horizontal="center" vertical="center"/>
    </xf>
    <xf numFmtId="164" fontId="2" fillId="11" borderId="43" xfId="0" applyNumberFormat="1" applyFont="1" applyFill="1" applyBorder="1" applyAlignment="1">
      <alignment horizontal="center" vertical="center"/>
    </xf>
    <xf numFmtId="166" fontId="3" fillId="0" borderId="43" xfId="0" applyNumberFormat="1" applyFont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9" fillId="25" borderId="15" xfId="0" applyFont="1" applyFill="1" applyBorder="1" applyAlignment="1">
      <alignment horizontal="center" vertical="center"/>
    </xf>
    <xf numFmtId="0" fontId="9" fillId="25" borderId="28" xfId="0" applyFont="1" applyFill="1" applyBorder="1" applyAlignment="1">
      <alignment horizontal="center" vertical="center"/>
    </xf>
    <xf numFmtId="0" fontId="9" fillId="25" borderId="29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right" vertical="center"/>
    </xf>
    <xf numFmtId="0" fontId="2" fillId="11" borderId="22" xfId="0" applyFont="1" applyFill="1" applyBorder="1" applyAlignment="1">
      <alignment horizontal="right" vertical="center"/>
    </xf>
    <xf numFmtId="1" fontId="11" fillId="0" borderId="22" xfId="0" applyNumberFormat="1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right" vertical="center"/>
    </xf>
    <xf numFmtId="0" fontId="10" fillId="26" borderId="22" xfId="0" applyFont="1" applyFill="1" applyBorder="1" applyAlignment="1">
      <alignment horizontal="right" vertical="center"/>
    </xf>
    <xf numFmtId="166" fontId="6" fillId="0" borderId="22" xfId="0" applyNumberFormat="1" applyFont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0" xfId="0" applyNumberFormat="1" applyAlignment="1">
      <alignment horizontal="right" vertical="center"/>
    </xf>
    <xf numFmtId="0" fontId="3" fillId="7" borderId="0" xfId="0" applyFont="1" applyFill="1" applyAlignment="1">
      <alignment horizontal="right"/>
    </xf>
    <xf numFmtId="0" fontId="3" fillId="18" borderId="0" xfId="0" applyFont="1" applyFill="1" applyAlignment="1">
      <alignment horizontal="right"/>
    </xf>
    <xf numFmtId="0" fontId="3" fillId="19" borderId="0" xfId="0" applyFont="1" applyFill="1" applyAlignment="1">
      <alignment horizontal="righ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2" fillId="11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0" borderId="0" xfId="0" applyFont="1" applyFill="1" applyAlignment="1">
      <alignment horizontal="right"/>
    </xf>
    <xf numFmtId="0" fontId="3" fillId="13" borderId="0" xfId="0" applyFont="1" applyFill="1" applyAlignment="1">
      <alignment horizontal="right"/>
    </xf>
    <xf numFmtId="0" fontId="3" fillId="14" borderId="0" xfId="0" applyFont="1" applyFill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NumberFormat="1" applyAlignment="1">
      <alignment horizontal="right" vertic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28" borderId="0" xfId="0" applyFont="1" applyFill="1" applyBorder="1" applyAlignment="1">
      <alignment horizontal="center" vertical="center"/>
    </xf>
    <xf numFmtId="0" fontId="3" fillId="28" borderId="35" xfId="0" applyFont="1" applyFill="1" applyBorder="1" applyAlignment="1">
      <alignment horizontal="center" vertical="center"/>
    </xf>
    <xf numFmtId="0" fontId="3" fillId="28" borderId="36" xfId="0" applyFont="1" applyFill="1" applyBorder="1" applyAlignment="1">
      <alignment horizontal="center" vertical="center"/>
    </xf>
    <xf numFmtId="0" fontId="3" fillId="28" borderId="4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8" borderId="8" xfId="0" applyFont="1" applyFill="1" applyBorder="1" applyAlignment="1">
      <alignment horizontal="center" vertical="center"/>
    </xf>
    <xf numFmtId="164" fontId="3" fillId="8" borderId="39" xfId="0" applyNumberFormat="1" applyFont="1" applyFill="1" applyBorder="1" applyAlignment="1">
      <alignment horizontal="center" vertical="center"/>
    </xf>
    <xf numFmtId="164" fontId="3" fillId="8" borderId="37" xfId="0" applyNumberFormat="1" applyFont="1" applyFill="1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center" vertical="center"/>
    </xf>
    <xf numFmtId="164" fontId="3" fillId="8" borderId="40" xfId="0" applyNumberFormat="1" applyFont="1" applyFill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164" fontId="0" fillId="15" borderId="13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17" borderId="13" xfId="0" applyNumberFormat="1" applyFill="1" applyBorder="1" applyAlignment="1">
      <alignment horizontal="center" vertical="center"/>
    </xf>
    <xf numFmtId="164" fontId="0" fillId="21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18" borderId="13" xfId="0" applyNumberFormat="1" applyFill="1" applyBorder="1" applyAlignment="1">
      <alignment horizontal="center" vertical="center"/>
    </xf>
    <xf numFmtId="164" fontId="0" fillId="9" borderId="13" xfId="0" applyNumberFormat="1" applyFill="1" applyBorder="1" applyAlignment="1">
      <alignment horizontal="center" vertical="center"/>
    </xf>
    <xf numFmtId="164" fontId="0" fillId="16" borderId="14" xfId="0" applyNumberForma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3" fillId="8" borderId="1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8" borderId="17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37" xfId="0" applyFont="1" applyFill="1" applyBorder="1" applyAlignment="1">
      <alignment horizontal="center" vertical="center"/>
    </xf>
    <xf numFmtId="0" fontId="3" fillId="28" borderId="38" xfId="0" applyFont="1" applyFill="1" applyBorder="1" applyAlignment="1">
      <alignment horizontal="center" vertical="center"/>
    </xf>
    <xf numFmtId="0" fontId="14" fillId="2" borderId="47" xfId="0" applyNumberFormat="1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8" borderId="47" xfId="0" applyFont="1" applyFill="1" applyBorder="1" applyAlignment="1">
      <alignment horizontal="center" vertical="center"/>
    </xf>
    <xf numFmtId="0" fontId="3" fillId="28" borderId="48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16" borderId="16" xfId="0" applyNumberFormat="1" applyFont="1" applyFill="1" applyBorder="1" applyAlignment="1">
      <alignment horizontal="center" vertical="center"/>
    </xf>
    <xf numFmtId="0" fontId="3" fillId="16" borderId="37" xfId="0" applyNumberFormat="1" applyFont="1" applyFill="1" applyBorder="1" applyAlignment="1">
      <alignment horizontal="center" vertical="center"/>
    </xf>
    <xf numFmtId="0" fontId="3" fillId="16" borderId="38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15" fillId="5" borderId="40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" fillId="16" borderId="1" xfId="0" applyNumberFormat="1" applyFont="1" applyFill="1" applyBorder="1" applyAlignment="1">
      <alignment horizontal="center" vertical="center"/>
    </xf>
    <xf numFmtId="0" fontId="3" fillId="16" borderId="11" xfId="0" applyNumberFormat="1" applyFont="1" applyFill="1" applyBorder="1" applyAlignment="1">
      <alignment horizontal="center" vertical="center"/>
    </xf>
    <xf numFmtId="164" fontId="3" fillId="8" borderId="38" xfId="0" applyNumberFormat="1" applyFont="1" applyFill="1" applyBorder="1" applyAlignment="1">
      <alignment horizontal="center" vertical="center"/>
    </xf>
    <xf numFmtId="164" fontId="3" fillId="8" borderId="5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23" borderId="21" xfId="0" applyNumberFormat="1" applyFont="1" applyFill="1" applyBorder="1" applyAlignment="1">
      <alignment horizontal="center" vertical="center"/>
    </xf>
    <xf numFmtId="0" fontId="3" fillId="23" borderId="43" xfId="0" applyNumberFormat="1" applyFont="1" applyFill="1" applyBorder="1" applyAlignment="1">
      <alignment horizontal="center" vertical="center"/>
    </xf>
    <xf numFmtId="0" fontId="3" fillId="23" borderId="46" xfId="0" applyNumberFormat="1" applyFont="1" applyFill="1" applyBorder="1" applyAlignment="1">
      <alignment horizontal="center" vertical="center"/>
    </xf>
    <xf numFmtId="0" fontId="17" fillId="11" borderId="42" xfId="0" applyNumberFormat="1" applyFont="1" applyFill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0" fontId="15" fillId="5" borderId="44" xfId="0" applyNumberFormat="1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166" fontId="3" fillId="0" borderId="21" xfId="0" applyNumberFormat="1" applyFont="1" applyFill="1" applyBorder="1" applyAlignment="1">
      <alignment horizontal="center" vertical="center"/>
    </xf>
    <xf numFmtId="166" fontId="3" fillId="0" borderId="43" xfId="0" applyNumberFormat="1" applyFont="1" applyFill="1" applyBorder="1" applyAlignment="1">
      <alignment horizontal="center" vertical="center"/>
    </xf>
    <xf numFmtId="166" fontId="3" fillId="0" borderId="44" xfId="0" applyNumberFormat="1" applyFont="1" applyFill="1" applyBorder="1" applyAlignment="1">
      <alignment horizontal="center" vertical="center"/>
    </xf>
    <xf numFmtId="0" fontId="3" fillId="23" borderId="13" xfId="0" applyNumberFormat="1" applyFont="1" applyFill="1" applyBorder="1" applyAlignment="1">
      <alignment horizontal="center" vertical="center"/>
    </xf>
    <xf numFmtId="0" fontId="3" fillId="2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2E8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Projectile Lab Data Analysis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Calculated</c:v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Tables'!$L$5:$L$17</c:f>
              <c:numCache>
                <c:formatCode>0.000</c:formatCode>
                <c:ptCount val="13"/>
                <c:pt idx="0">
                  <c:v>0.29989999999999994</c:v>
                </c:pt>
                <c:pt idx="1">
                  <c:v>0.49644696926170628</c:v>
                </c:pt>
                <c:pt idx="2">
                  <c:v>0.65659635162309682</c:v>
                </c:pt>
                <c:pt idx="3">
                  <c:v>0.78034814708417111</c:v>
                </c:pt>
                <c:pt idx="4">
                  <c:v>0.86770235564492959</c:v>
                </c:pt>
                <c:pt idx="5">
                  <c:v>0.91865897730537205</c:v>
                </c:pt>
                <c:pt idx="6">
                  <c:v>0.93321801206549848</c:v>
                </c:pt>
                <c:pt idx="7">
                  <c:v>0.91137945992530889</c:v>
                </c:pt>
                <c:pt idx="8">
                  <c:v>0.85314332088480327</c:v>
                </c:pt>
                <c:pt idx="9">
                  <c:v>0.75850959494398162</c:v>
                </c:pt>
                <c:pt idx="10">
                  <c:v>0.62747828210284395</c:v>
                </c:pt>
                <c:pt idx="11">
                  <c:v>0.46004938236139042</c:v>
                </c:pt>
                <c:pt idx="12">
                  <c:v>0.25622289571962087</c:v>
                </c:pt>
              </c:numCache>
            </c:numRef>
          </c:val>
        </c:ser>
        <c:ser>
          <c:idx val="1"/>
          <c:order val="1"/>
          <c:tx>
            <c:v>Shooter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Tables'!$C$5:$C$17</c:f>
              <c:numCache>
                <c:formatCode>0.000</c:formatCode>
                <c:ptCount val="13"/>
                <c:pt idx="0">
                  <c:v>1.333</c:v>
                </c:pt>
                <c:pt idx="1">
                  <c:v>1.833</c:v>
                </c:pt>
                <c:pt idx="2">
                  <c:v>2.4169999999999998</c:v>
                </c:pt>
                <c:pt idx="3">
                  <c:v>3</c:v>
                </c:pt>
                <c:pt idx="4">
                  <c:v>3.25</c:v>
                </c:pt>
                <c:pt idx="5">
                  <c:v>3.4169999999999998</c:v>
                </c:pt>
                <c:pt idx="6">
                  <c:v>3.5</c:v>
                </c:pt>
                <c:pt idx="7">
                  <c:v>3.1669999999999998</c:v>
                </c:pt>
                <c:pt idx="8">
                  <c:v>3</c:v>
                </c:pt>
                <c:pt idx="9">
                  <c:v>2.75</c:v>
                </c:pt>
                <c:pt idx="10">
                  <c:v>2.25</c:v>
                </c:pt>
                <c:pt idx="11">
                  <c:v>1.333</c:v>
                </c:pt>
                <c:pt idx="12">
                  <c:v>0.5</c:v>
                </c:pt>
              </c:numCache>
            </c:numRef>
          </c:val>
        </c:ser>
        <c:ser>
          <c:idx val="2"/>
          <c:order val="2"/>
          <c:tx>
            <c:v>Shooter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Tables'!$D$5:$D$17</c:f>
              <c:numCache>
                <c:formatCode>0.000</c:formatCode>
                <c:ptCount val="13"/>
                <c:pt idx="0">
                  <c:v>1.583</c:v>
                </c:pt>
                <c:pt idx="1">
                  <c:v>2.1669999999999998</c:v>
                </c:pt>
                <c:pt idx="2">
                  <c:v>2.5830000000000002</c:v>
                </c:pt>
                <c:pt idx="3">
                  <c:v>2.8330000000000002</c:v>
                </c:pt>
                <c:pt idx="4">
                  <c:v>3.0830000000000002</c:v>
                </c:pt>
                <c:pt idx="5">
                  <c:v>3.25</c:v>
                </c:pt>
                <c:pt idx="6">
                  <c:v>3.1669999999999998</c:v>
                </c:pt>
                <c:pt idx="7">
                  <c:v>3</c:v>
                </c:pt>
                <c:pt idx="8">
                  <c:v>2.75</c:v>
                </c:pt>
                <c:pt idx="9">
                  <c:v>2.25</c:v>
                </c:pt>
                <c:pt idx="10">
                  <c:v>1.75</c:v>
                </c:pt>
                <c:pt idx="11">
                  <c:v>1</c:v>
                </c:pt>
                <c:pt idx="12">
                  <c:v>0.33300000000000002</c:v>
                </c:pt>
              </c:numCache>
            </c:numRef>
          </c:val>
        </c:ser>
        <c:ser>
          <c:idx val="3"/>
          <c:order val="3"/>
          <c:tx>
            <c:v>Shooter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Tables'!$E$5:$E$17</c:f>
              <c:numCache>
                <c:formatCode>0.000</c:formatCode>
                <c:ptCount val="13"/>
              </c:numCache>
            </c:numRef>
          </c:val>
        </c:ser>
        <c:ser>
          <c:idx val="4"/>
          <c:order val="4"/>
          <c:tx>
            <c:v>Shooter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'Data Tables'!$F$5:$F$17</c:f>
              <c:numCache>
                <c:formatCode>0.000</c:formatCode>
                <c:ptCount val="13"/>
              </c:numCache>
            </c:numRef>
          </c:val>
        </c:ser>
        <c:ser>
          <c:idx val="5"/>
          <c:order val="5"/>
          <c:tx>
            <c:v>Shooter 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'Data Tables'!$G$5:$G$17</c:f>
              <c:numCache>
                <c:formatCode>0.000</c:formatCode>
                <c:ptCount val="13"/>
              </c:numCache>
            </c:numRef>
          </c:val>
        </c:ser>
        <c:ser>
          <c:idx val="6"/>
          <c:order val="6"/>
          <c:tx>
            <c:v>Shooter 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Tables'!$H$5:$H$17</c:f>
              <c:numCache>
                <c:formatCode>0.000</c:formatCode>
                <c:ptCount val="13"/>
              </c:numCache>
            </c:numRef>
          </c:val>
        </c:ser>
        <c:ser>
          <c:idx val="7"/>
          <c:order val="7"/>
          <c:tx>
            <c:v>Shooter 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Tables'!$I$5:$I$17</c:f>
              <c:numCache>
                <c:formatCode>0.000</c:formatCode>
                <c:ptCount val="13"/>
              </c:numCache>
            </c:numRef>
          </c:val>
        </c:ser>
        <c:ser>
          <c:idx val="8"/>
          <c:order val="8"/>
          <c:tx>
            <c:v>Shooter 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Tables'!$J$5:$J$17</c:f>
              <c:numCache>
                <c:formatCode>0.000</c:formatCode>
                <c:ptCount val="13"/>
              </c:numCache>
            </c:numRef>
          </c:val>
        </c:ser>
        <c:ser>
          <c:idx val="9"/>
          <c:order val="9"/>
          <c:tx>
            <c:v>Shooter 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Tables'!$K$5:$K$17</c:f>
              <c:numCache>
                <c:formatCode>0.000</c:formatCode>
                <c:ptCount val="13"/>
              </c:numCache>
            </c:numRef>
          </c:val>
        </c:ser>
        <c:dLbls/>
        <c:marker val="1"/>
        <c:axId val="71161344"/>
        <c:axId val="71168768"/>
      </c:lineChart>
      <c:catAx>
        <c:axId val="7116134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68768"/>
        <c:crosses val="autoZero"/>
        <c:auto val="1"/>
        <c:lblAlgn val="ctr"/>
        <c:lblOffset val="100"/>
      </c:catAx>
      <c:valAx>
        <c:axId val="71168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61344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9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Tables'!$J$5:$J$17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Tables'!$I$40:$I$52</c:f>
              <c:numCache>
                <c:formatCode>0.000</c:formatCode>
                <c:ptCount val="13"/>
              </c:numCache>
            </c:numRef>
          </c:val>
        </c:ser>
        <c:dLbls>
          <c:showVal val="1"/>
        </c:dLbls>
        <c:marker val="1"/>
        <c:axId val="106443520"/>
        <c:axId val="107235200"/>
      </c:lineChart>
      <c:catAx>
        <c:axId val="10644352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200"/>
        <c:crosses val="autoZero"/>
        <c:auto val="1"/>
        <c:lblAlgn val="ctr"/>
        <c:lblOffset val="100"/>
      </c:catAx>
      <c:valAx>
        <c:axId val="107235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10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10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Tables'!$J$40:$J$52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Tables'!$K$40:$K$52</c:f>
              <c:numCache>
                <c:formatCode>0.000</c:formatCode>
                <c:ptCount val="13"/>
              </c:numCache>
            </c:numRef>
          </c:val>
        </c:ser>
        <c:dLbls>
          <c:showVal val="1"/>
        </c:dLbls>
        <c:marker val="1"/>
        <c:axId val="76405376"/>
        <c:axId val="76473088"/>
      </c:lineChart>
      <c:catAx>
        <c:axId val="7640537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3088"/>
        <c:crosses val="autoZero"/>
        <c:auto val="1"/>
        <c:lblAlgn val="ctr"/>
        <c:lblOffset val="100"/>
      </c:catAx>
      <c:valAx>
        <c:axId val="76473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0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571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1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Tables'!$B$5:$B$17</c:f>
              <c:numCache>
                <c:formatCode>0.000</c:formatCode>
                <c:ptCount val="13"/>
                <c:pt idx="0">
                  <c:v>8.3000000000000004E-2</c:v>
                </c:pt>
                <c:pt idx="1">
                  <c:v>1.333</c:v>
                </c:pt>
                <c:pt idx="2">
                  <c:v>1.75</c:v>
                </c:pt>
                <c:pt idx="3">
                  <c:v>2.0830000000000002</c:v>
                </c:pt>
                <c:pt idx="4">
                  <c:v>2.4169999999999998</c:v>
                </c:pt>
                <c:pt idx="5">
                  <c:v>2.5830000000000002</c:v>
                </c:pt>
                <c:pt idx="6">
                  <c:v>2.6669999999999998</c:v>
                </c:pt>
                <c:pt idx="7">
                  <c:v>2.5</c:v>
                </c:pt>
                <c:pt idx="8">
                  <c:v>2.1669999999999998</c:v>
                </c:pt>
                <c:pt idx="9">
                  <c:v>1.833</c:v>
                </c:pt>
                <c:pt idx="10">
                  <c:v>1.25</c:v>
                </c:pt>
                <c:pt idx="11">
                  <c:v>0.75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Calculated</c:v>
          </c:tx>
          <c:spPr>
            <a:ln w="571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Tables'!$C$22:$C$34</c:f>
              <c:numCache>
                <c:formatCode>0.000</c:formatCode>
                <c:ptCount val="13"/>
                <c:pt idx="0">
                  <c:v>8.3000000000000185E-2</c:v>
                </c:pt>
                <c:pt idx="1">
                  <c:v>0.87255555555555553</c:v>
                </c:pt>
                <c:pt idx="2">
                  <c:v>1.5185555555555554</c:v>
                </c:pt>
                <c:pt idx="3">
                  <c:v>2.0209999999999999</c:v>
                </c:pt>
                <c:pt idx="4">
                  <c:v>2.3798888888888889</c:v>
                </c:pt>
                <c:pt idx="5">
                  <c:v>2.5952222222222221</c:v>
                </c:pt>
                <c:pt idx="6">
                  <c:v>2.6669999999999998</c:v>
                </c:pt>
                <c:pt idx="7">
                  <c:v>2.5952222222222221</c:v>
                </c:pt>
                <c:pt idx="8">
                  <c:v>2.3798888888888889</c:v>
                </c:pt>
                <c:pt idx="9">
                  <c:v>2.0209999999999999</c:v>
                </c:pt>
                <c:pt idx="10">
                  <c:v>1.5185555555555554</c:v>
                </c:pt>
                <c:pt idx="11">
                  <c:v>0.87255555555555553</c:v>
                </c:pt>
                <c:pt idx="12">
                  <c:v>8.3000000000000185E-2</c:v>
                </c:pt>
              </c:numCache>
            </c:numRef>
          </c:val>
        </c:ser>
        <c:dLbls/>
        <c:marker val="1"/>
        <c:axId val="73582848"/>
        <c:axId val="73608576"/>
      </c:lineChart>
      <c:catAx>
        <c:axId val="7358284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08576"/>
        <c:crosses val="autoZero"/>
        <c:auto val="1"/>
        <c:lblAlgn val="ctr"/>
        <c:lblOffset val="100"/>
      </c:catAx>
      <c:valAx>
        <c:axId val="73608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2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Tables'!$C$5:$C$17</c:f>
              <c:numCache>
                <c:formatCode>0.000</c:formatCode>
                <c:ptCount val="13"/>
                <c:pt idx="0">
                  <c:v>1.333</c:v>
                </c:pt>
                <c:pt idx="1">
                  <c:v>1.833</c:v>
                </c:pt>
                <c:pt idx="2">
                  <c:v>2.4169999999999998</c:v>
                </c:pt>
                <c:pt idx="3">
                  <c:v>3</c:v>
                </c:pt>
                <c:pt idx="4">
                  <c:v>3.25</c:v>
                </c:pt>
                <c:pt idx="5">
                  <c:v>3.4169999999999998</c:v>
                </c:pt>
                <c:pt idx="6">
                  <c:v>3.5</c:v>
                </c:pt>
                <c:pt idx="7">
                  <c:v>3.1669999999999998</c:v>
                </c:pt>
                <c:pt idx="8">
                  <c:v>3</c:v>
                </c:pt>
                <c:pt idx="9">
                  <c:v>2.75</c:v>
                </c:pt>
                <c:pt idx="10">
                  <c:v>2.25</c:v>
                </c:pt>
                <c:pt idx="11">
                  <c:v>1.333</c:v>
                </c:pt>
                <c:pt idx="12">
                  <c:v>0.5</c:v>
                </c:pt>
              </c:numCache>
            </c:numRef>
          </c:val>
        </c:ser>
        <c:ser>
          <c:idx val="1"/>
          <c:order val="1"/>
          <c:tx>
            <c:v>Calculated</c:v>
          </c:tx>
          <c:spPr>
            <a:ln w="571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Tables'!$E$22:$E$34</c:f>
              <c:numCache>
                <c:formatCode>0.000</c:formatCode>
                <c:ptCount val="13"/>
                <c:pt idx="0">
                  <c:v>1.3330000000000002</c:v>
                </c:pt>
                <c:pt idx="1">
                  <c:v>1.995138888888889</c:v>
                </c:pt>
                <c:pt idx="2">
                  <c:v>2.536888888888889</c:v>
                </c:pt>
                <c:pt idx="3">
                  <c:v>2.95825</c:v>
                </c:pt>
                <c:pt idx="4">
                  <c:v>3.2592222222222222</c:v>
                </c:pt>
                <c:pt idx="5">
                  <c:v>3.4398055555555556</c:v>
                </c:pt>
                <c:pt idx="6">
                  <c:v>3.5</c:v>
                </c:pt>
                <c:pt idx="7">
                  <c:v>3.4398055555555556</c:v>
                </c:pt>
                <c:pt idx="8">
                  <c:v>3.2592222222222222</c:v>
                </c:pt>
                <c:pt idx="9">
                  <c:v>2.95825</c:v>
                </c:pt>
                <c:pt idx="10">
                  <c:v>2.536888888888889</c:v>
                </c:pt>
                <c:pt idx="11">
                  <c:v>1.995138888888889</c:v>
                </c:pt>
                <c:pt idx="12">
                  <c:v>1.3330000000000002</c:v>
                </c:pt>
              </c:numCache>
            </c:numRef>
          </c:val>
        </c:ser>
        <c:dLbls>
          <c:showVal val="1"/>
        </c:dLbls>
        <c:marker val="1"/>
        <c:axId val="74659328"/>
        <c:axId val="74661248"/>
      </c:lineChart>
      <c:catAx>
        <c:axId val="7465932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61248"/>
        <c:crosses val="autoZero"/>
        <c:auto val="1"/>
        <c:lblAlgn val="ctr"/>
        <c:lblOffset val="100"/>
      </c:catAx>
      <c:valAx>
        <c:axId val="7466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3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Tables'!$D$5:$D$17</c:f>
              <c:numCache>
                <c:formatCode>0.000</c:formatCode>
                <c:ptCount val="13"/>
                <c:pt idx="0">
                  <c:v>1.583</c:v>
                </c:pt>
                <c:pt idx="1">
                  <c:v>2.1669999999999998</c:v>
                </c:pt>
                <c:pt idx="2">
                  <c:v>2.5830000000000002</c:v>
                </c:pt>
                <c:pt idx="3">
                  <c:v>2.8330000000000002</c:v>
                </c:pt>
                <c:pt idx="4">
                  <c:v>3.0830000000000002</c:v>
                </c:pt>
                <c:pt idx="5">
                  <c:v>3.25</c:v>
                </c:pt>
                <c:pt idx="6">
                  <c:v>3.1669999999999998</c:v>
                </c:pt>
                <c:pt idx="7">
                  <c:v>3</c:v>
                </c:pt>
                <c:pt idx="8">
                  <c:v>2.75</c:v>
                </c:pt>
                <c:pt idx="9">
                  <c:v>2.25</c:v>
                </c:pt>
                <c:pt idx="10">
                  <c:v>1.75</c:v>
                </c:pt>
                <c:pt idx="11">
                  <c:v>1</c:v>
                </c:pt>
                <c:pt idx="12">
                  <c:v>0.33300000000000002</c:v>
                </c:pt>
              </c:numCache>
            </c:numRef>
          </c:val>
        </c:ser>
        <c:ser>
          <c:idx val="1"/>
          <c:order val="1"/>
          <c:tx>
            <c:v>Calculated</c:v>
          </c:tx>
          <c:spPr>
            <a:ln w="571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Tables'!$G$22:$G$34</c:f>
              <c:numCache>
                <c:formatCode>0.000</c:formatCode>
                <c:ptCount val="13"/>
                <c:pt idx="0">
                  <c:v>1.583</c:v>
                </c:pt>
                <c:pt idx="1">
                  <c:v>2.1831199999999997</c:v>
                </c:pt>
                <c:pt idx="2">
                  <c:v>2.64988</c:v>
                </c:pt>
                <c:pt idx="3">
                  <c:v>2.9832800000000002</c:v>
                </c:pt>
                <c:pt idx="4">
                  <c:v>3.1833200000000001</c:v>
                </c:pt>
                <c:pt idx="5">
                  <c:v>3.25</c:v>
                </c:pt>
                <c:pt idx="6">
                  <c:v>3.1833200000000001</c:v>
                </c:pt>
              </c:numCache>
            </c:numRef>
          </c:val>
        </c:ser>
        <c:dLbls>
          <c:showVal val="1"/>
        </c:dLbls>
        <c:marker val="1"/>
        <c:axId val="76664832"/>
        <c:axId val="76666752"/>
      </c:lineChart>
      <c:catAx>
        <c:axId val="7666483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6752"/>
        <c:crosses val="autoZero"/>
        <c:auto val="1"/>
        <c:lblAlgn val="ctr"/>
        <c:lblOffset val="100"/>
      </c:catAx>
      <c:valAx>
        <c:axId val="76666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4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Tables'!$E$5:$E$17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Tables'!$I$22:$I$34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marker val="1"/>
        <c:axId val="76834304"/>
        <c:axId val="76939648"/>
      </c:lineChart>
      <c:catAx>
        <c:axId val="7683430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39648"/>
        <c:crosses val="autoZero"/>
        <c:auto val="1"/>
        <c:lblAlgn val="ctr"/>
        <c:lblOffset val="100"/>
      </c:catAx>
      <c:valAx>
        <c:axId val="76939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5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'Data Tables'!$F$5:$F$17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Tables'!$K$22:$K$34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/>
        <c:marker val="1"/>
        <c:axId val="77313920"/>
        <c:axId val="77440128"/>
      </c:lineChart>
      <c:catAx>
        <c:axId val="7731392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40128"/>
        <c:crosses val="autoZero"/>
        <c:auto val="1"/>
        <c:lblAlgn val="ctr"/>
        <c:lblOffset val="100"/>
      </c:catAx>
      <c:valAx>
        <c:axId val="77440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1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6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6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Tables'!$G$5:$G$17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Tables'!$C$40:$C$52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marker val="1"/>
        <c:axId val="78075008"/>
        <c:axId val="78497664"/>
      </c:lineChart>
      <c:catAx>
        <c:axId val="7807500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97664"/>
        <c:crosses val="autoZero"/>
        <c:auto val="1"/>
        <c:lblAlgn val="ctr"/>
        <c:lblOffset val="100"/>
      </c:catAx>
      <c:valAx>
        <c:axId val="78497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7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7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7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Tables'!$H$5:$H$17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Tables'!$E$40:$E$52</c:f>
              <c:numCache>
                <c:formatCode>0.000</c:formatCode>
                <c:ptCount val="13"/>
              </c:numCache>
            </c:numRef>
          </c:val>
        </c:ser>
        <c:dLbls>
          <c:showVal val="1"/>
        </c:dLbls>
        <c:marker val="1"/>
        <c:axId val="104538112"/>
        <c:axId val="104541184"/>
      </c:lineChart>
      <c:catAx>
        <c:axId val="10453811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1184"/>
        <c:crosses val="autoZero"/>
        <c:auto val="1"/>
        <c:lblAlgn val="ctr"/>
        <c:lblOffset val="100"/>
      </c:catAx>
      <c:valAx>
        <c:axId val="104541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3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8 Data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Shooter 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Tables'!$I$5:$I$17</c:f>
              <c:numCache>
                <c:formatCode>0.000</c:formatCode>
                <c:ptCount val="13"/>
              </c:numCache>
            </c:numRef>
          </c:val>
        </c:ser>
        <c:ser>
          <c:idx val="1"/>
          <c:order val="1"/>
          <c:tx>
            <c:v>Calculated</c:v>
          </c:tx>
          <c:spPr>
            <a:ln w="57150">
              <a:solidFill>
                <a:srgbClr val="7030A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Tables'!$G$40:$G$52</c:f>
              <c:numCache>
                <c:formatCode>0.000</c:formatCode>
                <c:ptCount val="13"/>
              </c:numCache>
            </c:numRef>
          </c:val>
        </c:ser>
        <c:dLbls>
          <c:showVal val="1"/>
        </c:dLbls>
        <c:marker val="1"/>
        <c:axId val="105545728"/>
        <c:axId val="105708544"/>
      </c:lineChart>
      <c:catAx>
        <c:axId val="10554572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08544"/>
        <c:crosses val="autoZero"/>
        <c:auto val="1"/>
        <c:lblAlgn val="ctr"/>
        <c:lblOffset val="100"/>
      </c:catAx>
      <c:valAx>
        <c:axId val="105708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4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14</xdr:col>
      <xdr:colOff>9525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33</xdr:row>
      <xdr:rowOff>171450</xdr:rowOff>
    </xdr:from>
    <xdr:to>
      <xdr:col>13</xdr:col>
      <xdr:colOff>542925</xdr:colOff>
      <xdr:row>48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9525</xdr:rowOff>
    </xdr:from>
    <xdr:to>
      <xdr:col>14</xdr:col>
      <xdr:colOff>19050</xdr:colOff>
      <xdr:row>65</xdr:row>
      <xdr:rowOff>171451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68</xdr:row>
      <xdr:rowOff>19050</xdr:rowOff>
    </xdr:from>
    <xdr:to>
      <xdr:col>13</xdr:col>
      <xdr:colOff>552450</xdr:colOff>
      <xdr:row>82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600074</xdr:colOff>
      <xdr:row>85</xdr:row>
      <xdr:rowOff>9525</xdr:rowOff>
    </xdr:from>
    <xdr:to>
      <xdr:col>14</xdr:col>
      <xdr:colOff>0</xdr:colOff>
      <xdr:row>99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609599</xdr:colOff>
      <xdr:row>102</xdr:row>
      <xdr:rowOff>9525</xdr:rowOff>
    </xdr:from>
    <xdr:to>
      <xdr:col>14</xdr:col>
      <xdr:colOff>9524</xdr:colOff>
      <xdr:row>116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119</xdr:row>
      <xdr:rowOff>19050</xdr:rowOff>
    </xdr:from>
    <xdr:to>
      <xdr:col>13</xdr:col>
      <xdr:colOff>542925</xdr:colOff>
      <xdr:row>133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136</xdr:row>
      <xdr:rowOff>9526</xdr:rowOff>
    </xdr:from>
    <xdr:to>
      <xdr:col>13</xdr:col>
      <xdr:colOff>552450</xdr:colOff>
      <xdr:row>150</xdr:row>
      <xdr:rowOff>180976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153</xdr:row>
      <xdr:rowOff>9526</xdr:rowOff>
    </xdr:from>
    <xdr:to>
      <xdr:col>14</xdr:col>
      <xdr:colOff>9525</xdr:colOff>
      <xdr:row>167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170</xdr:row>
      <xdr:rowOff>9525</xdr:rowOff>
    </xdr:from>
    <xdr:to>
      <xdr:col>14</xdr:col>
      <xdr:colOff>0</xdr:colOff>
      <xdr:row>184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187</xdr:row>
      <xdr:rowOff>9525</xdr:rowOff>
    </xdr:from>
    <xdr:to>
      <xdr:col>14</xdr:col>
      <xdr:colOff>0</xdr:colOff>
      <xdr:row>201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ile%20Lab%20-%204%20(Exemplar)%20-%20G%20Tayl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Tables"/>
      <sheetName val="Graphs"/>
      <sheetName val="Derivatives"/>
    </sheetNames>
    <sheetDataSet>
      <sheetData sheetId="0">
        <row r="6">
          <cell r="A6">
            <v>1</v>
          </cell>
        </row>
        <row r="22">
          <cell r="B22">
            <v>8.3000000000000004E-2</v>
          </cell>
          <cell r="C22">
            <v>8.3000000000000185E-2</v>
          </cell>
          <cell r="D22">
            <v>1.333</v>
          </cell>
          <cell r="E22">
            <v>1.3330000000000002</v>
          </cell>
          <cell r="F22">
            <v>1.583</v>
          </cell>
        </row>
        <row r="28">
          <cell r="A28">
            <v>6</v>
          </cell>
          <cell r="B28">
            <v>2.6669999999999998</v>
          </cell>
          <cell r="D28">
            <v>3.5</v>
          </cell>
        </row>
      </sheetData>
      <sheetData sheetId="1">
        <row r="1">
          <cell r="K1" t="str">
            <v>G. Taylor, Ed.D.</v>
          </cell>
        </row>
        <row r="50">
          <cell r="H50">
            <v>-7.1777777777777774E-2</v>
          </cell>
          <cell r="J50">
            <v>6</v>
          </cell>
          <cell r="N50">
            <v>2.6669999999999998</v>
          </cell>
        </row>
        <row r="67">
          <cell r="H67">
            <v>-6.0194444444444439E-2</v>
          </cell>
          <cell r="J67">
            <v>6</v>
          </cell>
          <cell r="N67">
            <v>3.5</v>
          </cell>
        </row>
        <row r="84">
          <cell r="H84">
            <v>-6.6680000000000003E-2</v>
          </cell>
          <cell r="J84">
            <v>5</v>
          </cell>
          <cell r="N84">
            <v>3.25</v>
          </cell>
        </row>
      </sheetData>
      <sheetData sheetId="2">
        <row r="5">
          <cell r="M5">
            <v>0.86133333333333328</v>
          </cell>
          <cell r="Q5">
            <v>40.740618555376557</v>
          </cell>
        </row>
        <row r="6">
          <cell r="M6">
            <v>0.72233333333333327</v>
          </cell>
          <cell r="Q6">
            <v>35.842893702405867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opLeftCell="A61" zoomScale="85" zoomScaleNormal="85" workbookViewId="0">
      <selection activeCell="R17" sqref="R17"/>
    </sheetView>
  </sheetViews>
  <sheetFormatPr defaultRowHeight="15"/>
  <cols>
    <col min="2" max="4" width="5.5703125" bestFit="1" customWidth="1"/>
    <col min="5" max="5" width="5.7109375" bestFit="1" customWidth="1"/>
    <col min="6" max="6" width="5.5703125" bestFit="1" customWidth="1"/>
    <col min="7" max="7" width="6.42578125" bestFit="1" customWidth="1"/>
    <col min="8" max="10" width="5.5703125" bestFit="1" customWidth="1"/>
    <col min="11" max="11" width="6.7109375" bestFit="1" customWidth="1"/>
    <col min="12" max="12" width="8" customWidth="1"/>
    <col min="13" max="13" width="3.85546875" customWidth="1"/>
    <col min="14" max="14" width="8.5703125" customWidth="1"/>
    <col min="15" max="15" width="4.140625" customWidth="1"/>
    <col min="16" max="16" width="6.5703125" customWidth="1"/>
    <col min="17" max="17" width="6.85546875" bestFit="1" customWidth="1"/>
    <col min="19" max="19" width="10" customWidth="1"/>
  </cols>
  <sheetData>
    <row r="1" spans="1:19">
      <c r="A1" s="119" t="s">
        <v>16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3" t="s">
        <v>17</v>
      </c>
      <c r="R1" s="120" t="s">
        <v>18</v>
      </c>
      <c r="S1" s="120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3" t="s">
        <v>19</v>
      </c>
      <c r="R2" s="118">
        <v>41943</v>
      </c>
      <c r="S2" s="118"/>
    </row>
    <row r="3" spans="1:19" ht="15.75" thickBot="1">
      <c r="A3" s="28"/>
      <c r="B3" s="206" t="s">
        <v>11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11"/>
      <c r="N3" s="209" t="s">
        <v>12</v>
      </c>
      <c r="O3" s="210"/>
      <c r="P3" s="211"/>
    </row>
    <row r="4" spans="1:19">
      <c r="A4" s="116" t="s">
        <v>0</v>
      </c>
      <c r="B4" s="117" t="s">
        <v>1</v>
      </c>
      <c r="C4" s="117" t="s">
        <v>2</v>
      </c>
      <c r="D4" s="117" t="s">
        <v>3</v>
      </c>
      <c r="E4" s="117" t="s">
        <v>4</v>
      </c>
      <c r="F4" s="117" t="s">
        <v>5</v>
      </c>
      <c r="G4" s="117" t="s">
        <v>6</v>
      </c>
      <c r="H4" s="117" t="s">
        <v>7</v>
      </c>
      <c r="I4" s="117" t="s">
        <v>8</v>
      </c>
      <c r="J4" s="117" t="s">
        <v>9</v>
      </c>
      <c r="K4" s="16" t="s">
        <v>10</v>
      </c>
      <c r="L4" s="19" t="s">
        <v>35</v>
      </c>
      <c r="M4" s="11"/>
      <c r="N4" s="123" t="s">
        <v>13</v>
      </c>
      <c r="O4" s="124"/>
      <c r="P4" s="3" t="s">
        <v>14</v>
      </c>
    </row>
    <row r="5" spans="1:19">
      <c r="A5" s="36">
        <v>0</v>
      </c>
      <c r="B5" s="2">
        <v>8.3000000000000004E-2</v>
      </c>
      <c r="C5" s="2">
        <v>1.333</v>
      </c>
      <c r="D5" s="2">
        <v>1.583</v>
      </c>
      <c r="E5" s="2"/>
      <c r="F5" s="2"/>
      <c r="G5" s="2"/>
      <c r="H5" s="2"/>
      <c r="I5" s="2"/>
      <c r="J5" s="2"/>
      <c r="K5" s="17"/>
      <c r="L5" s="20">
        <f>Graphs!$E$30*('Data Tables'!A5-Graphs!$E$31)^2+Graphs!$E$32</f>
        <v>0.29989999999999994</v>
      </c>
      <c r="M5" s="11"/>
      <c r="N5" s="4">
        <f>P5/12</f>
        <v>8.3333333333333329E-2</v>
      </c>
      <c r="O5" s="5" t="s">
        <v>15</v>
      </c>
      <c r="P5" s="6">
        <v>1</v>
      </c>
    </row>
    <row r="6" spans="1:19">
      <c r="A6" s="36">
        <v>1</v>
      </c>
      <c r="B6" s="2">
        <v>1.333</v>
      </c>
      <c r="C6" s="2">
        <v>1.833</v>
      </c>
      <c r="D6" s="2">
        <v>2.1669999999999998</v>
      </c>
      <c r="E6" s="2"/>
      <c r="F6" s="2"/>
      <c r="G6" s="2"/>
      <c r="H6" s="2"/>
      <c r="I6" s="2"/>
      <c r="J6" s="2"/>
      <c r="K6" s="17"/>
      <c r="L6" s="20">
        <f>Graphs!$E$30*('Data Tables'!A6-Graphs!$E$31)^2+Graphs!$E$32</f>
        <v>0.49644696926170628</v>
      </c>
      <c r="M6" s="11"/>
      <c r="N6" s="4">
        <f t="shared" ref="N6:N16" si="0">P6/12</f>
        <v>0.16666666666666666</v>
      </c>
      <c r="O6" s="5" t="s">
        <v>15</v>
      </c>
      <c r="P6" s="6">
        <v>2</v>
      </c>
    </row>
    <row r="7" spans="1:19">
      <c r="A7" s="36">
        <v>2</v>
      </c>
      <c r="B7" s="2">
        <v>1.75</v>
      </c>
      <c r="C7" s="2">
        <v>2.4169999999999998</v>
      </c>
      <c r="D7" s="2">
        <v>2.5830000000000002</v>
      </c>
      <c r="E7" s="2"/>
      <c r="F7" s="2"/>
      <c r="G7" s="2"/>
      <c r="H7" s="2"/>
      <c r="I7" s="2"/>
      <c r="J7" s="2"/>
      <c r="K7" s="17"/>
      <c r="L7" s="20">
        <f>Graphs!$E$30*('Data Tables'!A7-Graphs!$E$31)^2+Graphs!$E$32</f>
        <v>0.65659635162309682</v>
      </c>
      <c r="M7" s="11"/>
      <c r="N7" s="4">
        <f t="shared" si="0"/>
        <v>0.25</v>
      </c>
      <c r="O7" s="5" t="s">
        <v>15</v>
      </c>
      <c r="P7" s="6">
        <v>3</v>
      </c>
    </row>
    <row r="8" spans="1:19">
      <c r="A8" s="36">
        <v>3</v>
      </c>
      <c r="B8" s="2">
        <v>2.0830000000000002</v>
      </c>
      <c r="C8" s="2">
        <v>3</v>
      </c>
      <c r="D8" s="2">
        <v>2.8330000000000002</v>
      </c>
      <c r="E8" s="2"/>
      <c r="F8" s="2"/>
      <c r="G8" s="2"/>
      <c r="H8" s="2"/>
      <c r="I8" s="2"/>
      <c r="J8" s="2"/>
      <c r="K8" s="17"/>
      <c r="L8" s="20">
        <f>Graphs!$E$30*('Data Tables'!A8-Graphs!$E$31)^2+Graphs!$E$32</f>
        <v>0.78034814708417111</v>
      </c>
      <c r="M8" s="11"/>
      <c r="N8" s="4">
        <f t="shared" si="0"/>
        <v>0.33333333333333331</v>
      </c>
      <c r="O8" s="5" t="s">
        <v>15</v>
      </c>
      <c r="P8" s="6">
        <v>4</v>
      </c>
    </row>
    <row r="9" spans="1:19">
      <c r="A9" s="36">
        <v>4</v>
      </c>
      <c r="B9" s="2">
        <v>2.4169999999999998</v>
      </c>
      <c r="C9" s="2">
        <v>3.25</v>
      </c>
      <c r="D9" s="2">
        <v>3.0830000000000002</v>
      </c>
      <c r="E9" s="2"/>
      <c r="F9" s="2"/>
      <c r="G9" s="2"/>
      <c r="H9" s="2"/>
      <c r="I9" s="2"/>
      <c r="J9" s="2"/>
      <c r="K9" s="17"/>
      <c r="L9" s="20">
        <f>Graphs!$E$30*('Data Tables'!A9-Graphs!$E$31)^2+Graphs!$E$32</f>
        <v>0.86770235564492959</v>
      </c>
      <c r="M9" s="11"/>
      <c r="N9" s="4">
        <f t="shared" si="0"/>
        <v>0.41666666666666669</v>
      </c>
      <c r="O9" s="5" t="s">
        <v>15</v>
      </c>
      <c r="P9" s="6">
        <v>5</v>
      </c>
    </row>
    <row r="10" spans="1:19">
      <c r="A10" s="36">
        <v>5</v>
      </c>
      <c r="B10" s="2">
        <v>2.5830000000000002</v>
      </c>
      <c r="C10" s="2">
        <v>3.4169999999999998</v>
      </c>
      <c r="D10" s="2">
        <v>3.25</v>
      </c>
      <c r="E10" s="2"/>
      <c r="F10" s="2"/>
      <c r="G10" s="2"/>
      <c r="H10" s="2"/>
      <c r="I10" s="2"/>
      <c r="J10" s="2"/>
      <c r="K10" s="17"/>
      <c r="L10" s="20">
        <f>Graphs!$E$30*('Data Tables'!A10-Graphs!$E$31)^2+Graphs!$E$32</f>
        <v>0.91865897730537205</v>
      </c>
      <c r="M10" s="11"/>
      <c r="N10" s="4">
        <f t="shared" si="0"/>
        <v>0.5</v>
      </c>
      <c r="O10" s="5" t="s">
        <v>15</v>
      </c>
      <c r="P10" s="6">
        <v>6</v>
      </c>
    </row>
    <row r="11" spans="1:19">
      <c r="A11" s="36">
        <v>6</v>
      </c>
      <c r="B11" s="2">
        <v>2.6669999999999998</v>
      </c>
      <c r="C11" s="2">
        <v>3.5</v>
      </c>
      <c r="D11" s="2">
        <v>3.1669999999999998</v>
      </c>
      <c r="E11" s="2"/>
      <c r="F11" s="2"/>
      <c r="G11" s="2"/>
      <c r="H11" s="2"/>
      <c r="I11" s="2"/>
      <c r="J11" s="2"/>
      <c r="K11" s="17"/>
      <c r="L11" s="20">
        <f>Graphs!$E$30*('Data Tables'!A11-Graphs!$E$31)^2+Graphs!$E$32</f>
        <v>0.93321801206549848</v>
      </c>
      <c r="M11" s="11"/>
      <c r="N11" s="4">
        <f t="shared" si="0"/>
        <v>0.58333333333333337</v>
      </c>
      <c r="O11" s="5" t="s">
        <v>15</v>
      </c>
      <c r="P11" s="6">
        <v>7</v>
      </c>
    </row>
    <row r="12" spans="1:19">
      <c r="A12" s="36">
        <v>7</v>
      </c>
      <c r="B12" s="2">
        <v>2.5</v>
      </c>
      <c r="C12" s="2">
        <v>3.1669999999999998</v>
      </c>
      <c r="D12" s="2">
        <v>3</v>
      </c>
      <c r="E12" s="2"/>
      <c r="F12" s="2"/>
      <c r="G12" s="2"/>
      <c r="H12" s="2"/>
      <c r="I12" s="2"/>
      <c r="J12" s="2"/>
      <c r="K12" s="17"/>
      <c r="L12" s="20">
        <f>Graphs!$E$30*('Data Tables'!A12-Graphs!$E$31)^2+Graphs!$E$32</f>
        <v>0.91137945992530889</v>
      </c>
      <c r="M12" s="11"/>
      <c r="N12" s="4">
        <f t="shared" si="0"/>
        <v>0.66666666666666663</v>
      </c>
      <c r="O12" s="5" t="s">
        <v>15</v>
      </c>
      <c r="P12" s="6">
        <v>8</v>
      </c>
    </row>
    <row r="13" spans="1:19">
      <c r="A13" s="36">
        <v>8</v>
      </c>
      <c r="B13" s="2">
        <v>2.1669999999999998</v>
      </c>
      <c r="C13" s="2">
        <v>3</v>
      </c>
      <c r="D13" s="2">
        <v>2.75</v>
      </c>
      <c r="E13" s="2"/>
      <c r="F13" s="2"/>
      <c r="G13" s="2"/>
      <c r="H13" s="2"/>
      <c r="I13" s="2"/>
      <c r="J13" s="2"/>
      <c r="K13" s="17"/>
      <c r="L13" s="20">
        <f>Graphs!$E$30*('Data Tables'!A13-Graphs!$E$31)^2+Graphs!$E$32</f>
        <v>0.85314332088480327</v>
      </c>
      <c r="M13" s="11"/>
      <c r="N13" s="4">
        <f t="shared" si="0"/>
        <v>0.75</v>
      </c>
      <c r="O13" s="5" t="s">
        <v>15</v>
      </c>
      <c r="P13" s="6">
        <v>9</v>
      </c>
    </row>
    <row r="14" spans="1:19">
      <c r="A14" s="36">
        <v>9</v>
      </c>
      <c r="B14" s="2">
        <v>1.833</v>
      </c>
      <c r="C14" s="2">
        <v>2.75</v>
      </c>
      <c r="D14" s="2">
        <v>2.25</v>
      </c>
      <c r="E14" s="2"/>
      <c r="F14" s="2"/>
      <c r="G14" s="2"/>
      <c r="H14" s="2"/>
      <c r="I14" s="2"/>
      <c r="J14" s="2"/>
      <c r="K14" s="17"/>
      <c r="L14" s="20">
        <f>Graphs!$E$30*('Data Tables'!A14-Graphs!$E$31)^2+Graphs!$E$32</f>
        <v>0.75850959494398162</v>
      </c>
      <c r="M14" s="11"/>
      <c r="N14" s="4">
        <f t="shared" si="0"/>
        <v>0.83333333333333337</v>
      </c>
      <c r="O14" s="5" t="s">
        <v>15</v>
      </c>
      <c r="P14" s="6">
        <v>10</v>
      </c>
    </row>
    <row r="15" spans="1:19">
      <c r="A15" s="36">
        <v>10</v>
      </c>
      <c r="B15" s="2">
        <v>1.25</v>
      </c>
      <c r="C15" s="2">
        <v>2.25</v>
      </c>
      <c r="D15" s="2">
        <v>1.75</v>
      </c>
      <c r="E15" s="2"/>
      <c r="F15" s="2"/>
      <c r="G15" s="2"/>
      <c r="H15" s="2"/>
      <c r="I15" s="2"/>
      <c r="J15" s="2"/>
      <c r="K15" s="17"/>
      <c r="L15" s="20">
        <f>Graphs!$E$30*('Data Tables'!A15-Graphs!$E$31)^2+Graphs!$E$32</f>
        <v>0.62747828210284395</v>
      </c>
      <c r="M15" s="11"/>
      <c r="N15" s="4">
        <f t="shared" si="0"/>
        <v>0.91666666666666663</v>
      </c>
      <c r="O15" s="5" t="s">
        <v>15</v>
      </c>
      <c r="P15" s="6">
        <v>11</v>
      </c>
    </row>
    <row r="16" spans="1:19">
      <c r="A16" s="36">
        <v>11</v>
      </c>
      <c r="B16" s="2">
        <v>0.75</v>
      </c>
      <c r="C16" s="2">
        <v>1.333</v>
      </c>
      <c r="D16" s="2">
        <v>1</v>
      </c>
      <c r="E16" s="2"/>
      <c r="F16" s="2"/>
      <c r="G16" s="2"/>
      <c r="H16" s="2"/>
      <c r="I16" s="2"/>
      <c r="J16" s="2"/>
      <c r="K16" s="17"/>
      <c r="L16" s="20">
        <f>Graphs!$E$30*('Data Tables'!A16-Graphs!$E$31)^2+Graphs!$E$32</f>
        <v>0.46004938236139042</v>
      </c>
      <c r="M16" s="11"/>
      <c r="N16" s="4">
        <f t="shared" si="0"/>
        <v>1</v>
      </c>
      <c r="O16" s="5" t="s">
        <v>15</v>
      </c>
      <c r="P16" s="6">
        <v>12</v>
      </c>
      <c r="R16" s="1"/>
    </row>
    <row r="17" spans="1:16" ht="15.75" thickBot="1">
      <c r="A17" s="37">
        <v>12</v>
      </c>
      <c r="B17" s="10">
        <v>0</v>
      </c>
      <c r="C17" s="10">
        <v>0.5</v>
      </c>
      <c r="D17" s="10">
        <v>0.33300000000000002</v>
      </c>
      <c r="E17" s="10"/>
      <c r="F17" s="10"/>
      <c r="G17" s="10"/>
      <c r="H17" s="10"/>
      <c r="I17" s="10"/>
      <c r="J17" s="10"/>
      <c r="K17" s="18"/>
      <c r="L17" s="208">
        <f>Graphs!$E$30*('Data Tables'!A17-Graphs!$E$31)^2+Graphs!$E$32</f>
        <v>0.25622289571962087</v>
      </c>
      <c r="M17" s="11"/>
      <c r="N17" s="7"/>
      <c r="O17" s="8"/>
      <c r="P17" s="9"/>
    </row>
    <row r="19" spans="1:16" ht="15.75" thickBot="1"/>
    <row r="20" spans="1:16" ht="15.75" thickBot="1">
      <c r="A20" s="28"/>
      <c r="B20" s="121" t="s">
        <v>38</v>
      </c>
      <c r="C20" s="121"/>
      <c r="D20" s="121"/>
      <c r="E20" s="121"/>
      <c r="F20" s="121"/>
      <c r="G20" s="121"/>
      <c r="H20" s="121"/>
      <c r="I20" s="121"/>
      <c r="J20" s="121"/>
      <c r="K20" s="122"/>
      <c r="L20" s="25"/>
    </row>
    <row r="21" spans="1:16">
      <c r="A21" s="116" t="s">
        <v>0</v>
      </c>
      <c r="B21" s="117" t="s">
        <v>1</v>
      </c>
      <c r="C21" s="117" t="s">
        <v>39</v>
      </c>
      <c r="D21" s="117" t="s">
        <v>2</v>
      </c>
      <c r="E21" s="117" t="s">
        <v>40</v>
      </c>
      <c r="F21" s="117" t="s">
        <v>3</v>
      </c>
      <c r="G21" s="117" t="s">
        <v>41</v>
      </c>
      <c r="H21" s="117" t="s">
        <v>4</v>
      </c>
      <c r="I21" s="117" t="s">
        <v>42</v>
      </c>
      <c r="J21" s="117" t="s">
        <v>5</v>
      </c>
      <c r="K21" s="3" t="s">
        <v>43</v>
      </c>
      <c r="L21" s="26"/>
    </row>
    <row r="22" spans="1:16">
      <c r="A22" s="36">
        <v>0</v>
      </c>
      <c r="B22" s="2">
        <f>B5</f>
        <v>8.3000000000000004E-2</v>
      </c>
      <c r="C22" s="34">
        <f>Graphs!$H$50*('Data Tables'!A22-Graphs!$J$50)^2+Graphs!$N$50</f>
        <v>8.3000000000000185E-2</v>
      </c>
      <c r="D22" s="2">
        <f>C5</f>
        <v>1.333</v>
      </c>
      <c r="E22" s="29">
        <f>Graphs!$H$67*('Data Tables'!A22-'Data Tables'!$A$28)^2+'Data Tables'!$D$28</f>
        <v>1.3330000000000002</v>
      </c>
      <c r="F22" s="2">
        <f>D5</f>
        <v>1.583</v>
      </c>
      <c r="G22" s="30">
        <f>Graphs!$H$84*('Data Tables'!A22-'Data Tables'!$A$27)^2+'Data Tables'!$F$27</f>
        <v>1.583</v>
      </c>
      <c r="H22" s="2">
        <f>E5</f>
        <v>0</v>
      </c>
      <c r="I22" s="31">
        <f>Graphs!$H$101*('Data Tables'!A22-Graphs!$J$101)^2+Graphs!$N$101</f>
        <v>0</v>
      </c>
      <c r="J22" s="2"/>
      <c r="K22" s="33">
        <f>Graphs!$H$118*('Data Tables'!A22-Graphs!$J$118)^2+Graphs!$N$118</f>
        <v>0</v>
      </c>
      <c r="L22" s="27"/>
    </row>
    <row r="23" spans="1:16">
      <c r="A23" s="36">
        <v>1</v>
      </c>
      <c r="B23" s="2">
        <f t="shared" ref="B23:B34" si="1">B6</f>
        <v>1.333</v>
      </c>
      <c r="C23" s="34">
        <f>Graphs!$H$50*('Data Tables'!A23-Graphs!$J$50)^2+Graphs!$N$50</f>
        <v>0.87255555555555553</v>
      </c>
      <c r="D23" s="2">
        <f t="shared" ref="D23:D34" si="2">C6</f>
        <v>1.833</v>
      </c>
      <c r="E23" s="29">
        <f>Graphs!$H$67*('Data Tables'!A23-'Data Tables'!$A$28)^2+'Data Tables'!$D$28</f>
        <v>1.995138888888889</v>
      </c>
      <c r="F23" s="2">
        <f t="shared" ref="F23:F28" si="3">D6</f>
        <v>2.1669999999999998</v>
      </c>
      <c r="G23" s="30">
        <f>Graphs!$H$84*('Data Tables'!A23-'Data Tables'!$A$27)^2+'Data Tables'!$F$27</f>
        <v>2.1831199999999997</v>
      </c>
      <c r="H23" s="2"/>
      <c r="I23" s="31">
        <f>Graphs!$H$101*('Data Tables'!A23-Graphs!$J$101)^2+Graphs!$N$101</f>
        <v>0</v>
      </c>
      <c r="J23" s="2"/>
      <c r="K23" s="33">
        <f>Graphs!$H$118*('Data Tables'!A23-Graphs!$J$118)^2+Graphs!$N$118</f>
        <v>0</v>
      </c>
      <c r="L23" s="27"/>
    </row>
    <row r="24" spans="1:16">
      <c r="A24" s="36">
        <v>2</v>
      </c>
      <c r="B24" s="2">
        <f t="shared" si="1"/>
        <v>1.75</v>
      </c>
      <c r="C24" s="34">
        <f>Graphs!$H$50*('Data Tables'!A24-Graphs!$J$50)^2+Graphs!$N$50</f>
        <v>1.5185555555555554</v>
      </c>
      <c r="D24" s="2">
        <f t="shared" si="2"/>
        <v>2.4169999999999998</v>
      </c>
      <c r="E24" s="29">
        <f>Graphs!$H$67*('Data Tables'!A24-'Data Tables'!$A$28)^2+'Data Tables'!$D$28</f>
        <v>2.536888888888889</v>
      </c>
      <c r="F24" s="2">
        <f t="shared" si="3"/>
        <v>2.5830000000000002</v>
      </c>
      <c r="G24" s="30">
        <f>Graphs!$H$84*('Data Tables'!A24-'Data Tables'!$A$27)^2+'Data Tables'!$F$27</f>
        <v>2.64988</v>
      </c>
      <c r="H24" s="2"/>
      <c r="I24" s="31">
        <f>Graphs!$H$101*('Data Tables'!A24-Graphs!$J$101)^2+Graphs!$N$101</f>
        <v>0</v>
      </c>
      <c r="J24" s="2"/>
      <c r="K24" s="33">
        <f>Graphs!$H$118*('Data Tables'!A24-Graphs!$J$118)^2+Graphs!$N$118</f>
        <v>0</v>
      </c>
      <c r="L24" s="27"/>
    </row>
    <row r="25" spans="1:16">
      <c r="A25" s="36">
        <v>3</v>
      </c>
      <c r="B25" s="2">
        <f t="shared" si="1"/>
        <v>2.0830000000000002</v>
      </c>
      <c r="C25" s="34">
        <f>Graphs!$H$50*('Data Tables'!A25-Graphs!$J$50)^2+Graphs!$N$50</f>
        <v>2.0209999999999999</v>
      </c>
      <c r="D25" s="2">
        <f t="shared" si="2"/>
        <v>3</v>
      </c>
      <c r="E25" s="29">
        <f>Graphs!$H$67*('Data Tables'!A25-'Data Tables'!$A$28)^2+'Data Tables'!$D$28</f>
        <v>2.95825</v>
      </c>
      <c r="F25" s="2">
        <f t="shared" si="3"/>
        <v>2.8330000000000002</v>
      </c>
      <c r="G25" s="30">
        <f>Graphs!$H$84*('Data Tables'!A25-'Data Tables'!$A$27)^2+'Data Tables'!$F$27</f>
        <v>2.9832800000000002</v>
      </c>
      <c r="H25" s="2"/>
      <c r="I25" s="31">
        <f>Graphs!$H$101*('Data Tables'!A25-Graphs!$J$101)^2+Graphs!$N$101</f>
        <v>0</v>
      </c>
      <c r="J25" s="2"/>
      <c r="K25" s="33">
        <f>Graphs!$H$118*('Data Tables'!A25-Graphs!$J$118)^2+Graphs!$N$118</f>
        <v>0</v>
      </c>
      <c r="L25" s="27"/>
    </row>
    <row r="26" spans="1:16">
      <c r="A26" s="36">
        <v>4</v>
      </c>
      <c r="B26" s="2">
        <f t="shared" si="1"/>
        <v>2.4169999999999998</v>
      </c>
      <c r="C26" s="34">
        <f>Graphs!$H$50*('Data Tables'!A26-Graphs!$J$50)^2+Graphs!$N$50</f>
        <v>2.3798888888888889</v>
      </c>
      <c r="D26" s="2">
        <f t="shared" si="2"/>
        <v>3.25</v>
      </c>
      <c r="E26" s="29">
        <f>Graphs!$H$67*('Data Tables'!A26-'Data Tables'!$A$28)^2+'Data Tables'!$D$28</f>
        <v>3.2592222222222222</v>
      </c>
      <c r="F26" s="2">
        <f t="shared" si="3"/>
        <v>3.0830000000000002</v>
      </c>
      <c r="G26" s="30">
        <f>Graphs!$H$84*('Data Tables'!A26-'Data Tables'!$A$27)^2+'Data Tables'!$F$27</f>
        <v>3.1833200000000001</v>
      </c>
      <c r="H26" s="2"/>
      <c r="I26" s="31">
        <f>Graphs!$H$101*('Data Tables'!A26-Graphs!$J$101)^2+Graphs!$N$101</f>
        <v>0</v>
      </c>
      <c r="J26" s="2"/>
      <c r="K26" s="33">
        <f>Graphs!$H$118*('Data Tables'!A26-Graphs!$J$118)^2+Graphs!$N$118</f>
        <v>0</v>
      </c>
      <c r="L26" s="27"/>
    </row>
    <row r="27" spans="1:16">
      <c r="A27" s="36">
        <v>5</v>
      </c>
      <c r="B27" s="2">
        <f t="shared" si="1"/>
        <v>2.5830000000000002</v>
      </c>
      <c r="C27" s="34">
        <f>Graphs!$H$50*('Data Tables'!A27-Graphs!$J$50)^2+Graphs!$N$50</f>
        <v>2.5952222222222221</v>
      </c>
      <c r="D27" s="2">
        <f t="shared" si="2"/>
        <v>3.4169999999999998</v>
      </c>
      <c r="E27" s="29">
        <f>Graphs!$H$67*('Data Tables'!A27-'Data Tables'!$A$28)^2+'Data Tables'!$D$28</f>
        <v>3.4398055555555556</v>
      </c>
      <c r="F27" s="2">
        <f t="shared" si="3"/>
        <v>3.25</v>
      </c>
      <c r="G27" s="30">
        <f>Graphs!$H$84*('Data Tables'!A27-'Data Tables'!$A$27)^2+'Data Tables'!$F$27</f>
        <v>3.25</v>
      </c>
      <c r="H27" s="2"/>
      <c r="I27" s="31">
        <f>Graphs!$H$101*('Data Tables'!A27-Graphs!$J$101)^2+Graphs!$N$101</f>
        <v>0</v>
      </c>
      <c r="J27" s="2"/>
      <c r="K27" s="33">
        <f>Graphs!$H$118*('Data Tables'!A27-Graphs!$J$118)^2+Graphs!$N$118</f>
        <v>0</v>
      </c>
      <c r="L27" s="27"/>
    </row>
    <row r="28" spans="1:16">
      <c r="A28" s="36">
        <v>6</v>
      </c>
      <c r="B28" s="2">
        <f t="shared" si="1"/>
        <v>2.6669999999999998</v>
      </c>
      <c r="C28" s="34">
        <f>Graphs!$H$50*('Data Tables'!A28-Graphs!$J$50)^2+Graphs!$N$50</f>
        <v>2.6669999999999998</v>
      </c>
      <c r="D28" s="2">
        <f t="shared" si="2"/>
        <v>3.5</v>
      </c>
      <c r="E28" s="29">
        <f>Graphs!$H$67*('Data Tables'!A28-'Data Tables'!$A$28)^2+'Data Tables'!$D$28</f>
        <v>3.5</v>
      </c>
      <c r="F28" s="2">
        <f t="shared" si="3"/>
        <v>3.1669999999999998</v>
      </c>
      <c r="G28" s="30">
        <f>Graphs!$H$84*('Data Tables'!A28-'Data Tables'!$A$27)^2+'Data Tables'!$F$27</f>
        <v>3.1833200000000001</v>
      </c>
      <c r="H28" s="2"/>
      <c r="I28" s="31">
        <f>Graphs!$H$101*('Data Tables'!A28-Graphs!$J$101)^2+Graphs!$N$101</f>
        <v>0</v>
      </c>
      <c r="J28" s="2"/>
      <c r="K28" s="33">
        <f>Graphs!$H$118*('Data Tables'!A28-Graphs!$J$118)^2+Graphs!$N$118</f>
        <v>0</v>
      </c>
      <c r="L28" s="27"/>
    </row>
    <row r="29" spans="1:16">
      <c r="A29" s="36">
        <v>7</v>
      </c>
      <c r="B29" s="2">
        <f t="shared" si="1"/>
        <v>2.5</v>
      </c>
      <c r="C29" s="34">
        <f>Graphs!$H$50*('Data Tables'!A29-Graphs!$J$50)^2+Graphs!$N$50</f>
        <v>2.5952222222222221</v>
      </c>
      <c r="D29" s="2">
        <f t="shared" si="2"/>
        <v>3.1669999999999998</v>
      </c>
      <c r="E29" s="29">
        <f>Graphs!$H$67*('Data Tables'!A29-'Data Tables'!$A$28)^2+'Data Tables'!$D$28</f>
        <v>3.4398055555555556</v>
      </c>
      <c r="F29" s="2"/>
      <c r="G29" s="30"/>
      <c r="H29" s="2"/>
      <c r="I29" s="31">
        <f>Graphs!$H$101*('Data Tables'!A29-Graphs!$J$101)^2+Graphs!$N$101</f>
        <v>0</v>
      </c>
      <c r="J29" s="2"/>
      <c r="K29" s="33">
        <f>Graphs!$H$118*('Data Tables'!A29-Graphs!$J$118)^2+Graphs!$N$118</f>
        <v>0</v>
      </c>
      <c r="L29" s="27"/>
    </row>
    <row r="30" spans="1:16">
      <c r="A30" s="36">
        <v>8</v>
      </c>
      <c r="B30" s="2">
        <f t="shared" si="1"/>
        <v>2.1669999999999998</v>
      </c>
      <c r="C30" s="34">
        <f>Graphs!$H$50*('Data Tables'!A30-Graphs!$J$50)^2+Graphs!$N$50</f>
        <v>2.3798888888888889</v>
      </c>
      <c r="D30" s="2">
        <f t="shared" si="2"/>
        <v>3</v>
      </c>
      <c r="E30" s="29">
        <f>Graphs!$H$67*('Data Tables'!A30-'Data Tables'!$A$28)^2+'Data Tables'!$D$28</f>
        <v>3.2592222222222222</v>
      </c>
      <c r="F30" s="2"/>
      <c r="G30" s="30"/>
      <c r="H30" s="2"/>
      <c r="I30" s="31">
        <f>Graphs!$H$101*('Data Tables'!A30-Graphs!$J$101)^2+Graphs!$N$101</f>
        <v>0</v>
      </c>
      <c r="J30" s="2"/>
      <c r="K30" s="33">
        <f>Graphs!$H$118*('Data Tables'!A30-Graphs!$J$118)^2+Graphs!$N$118</f>
        <v>0</v>
      </c>
      <c r="L30" s="27"/>
    </row>
    <row r="31" spans="1:16">
      <c r="A31" s="36">
        <v>9</v>
      </c>
      <c r="B31" s="2">
        <f t="shared" si="1"/>
        <v>1.833</v>
      </c>
      <c r="C31" s="34">
        <f>Graphs!$H$50*('Data Tables'!A31-Graphs!$J$50)^2+Graphs!$N$50</f>
        <v>2.0209999999999999</v>
      </c>
      <c r="D31" s="2">
        <f t="shared" si="2"/>
        <v>2.75</v>
      </c>
      <c r="E31" s="29">
        <f>Graphs!$H$67*('Data Tables'!A31-'Data Tables'!$A$28)^2+'Data Tables'!$D$28</f>
        <v>2.95825</v>
      </c>
      <c r="F31" s="2"/>
      <c r="G31" s="30"/>
      <c r="H31" s="2"/>
      <c r="I31" s="31">
        <f>Graphs!$H$101*('Data Tables'!A31-Graphs!$J$101)^2+Graphs!$N$101</f>
        <v>0</v>
      </c>
      <c r="J31" s="2"/>
      <c r="K31" s="33">
        <f>Graphs!$H$118*('Data Tables'!A31-Graphs!$J$118)^2+Graphs!$N$118</f>
        <v>0</v>
      </c>
      <c r="L31" s="27"/>
    </row>
    <row r="32" spans="1:16">
      <c r="A32" s="36">
        <v>10</v>
      </c>
      <c r="B32" s="2">
        <f t="shared" si="1"/>
        <v>1.25</v>
      </c>
      <c r="C32" s="34">
        <f>Graphs!$H$50*('Data Tables'!A32-Graphs!$J$50)^2+Graphs!$N$50</f>
        <v>1.5185555555555554</v>
      </c>
      <c r="D32" s="2">
        <f t="shared" si="2"/>
        <v>2.25</v>
      </c>
      <c r="E32" s="29">
        <f>Graphs!$H$67*('Data Tables'!A32-'Data Tables'!$A$28)^2+'Data Tables'!$D$28</f>
        <v>2.536888888888889</v>
      </c>
      <c r="F32" s="2"/>
      <c r="G32" s="30"/>
      <c r="H32" s="2"/>
      <c r="I32" s="31">
        <f>Graphs!$H$101*('Data Tables'!A32-Graphs!$J$101)^2+Graphs!$N$101</f>
        <v>0</v>
      </c>
      <c r="J32" s="2"/>
      <c r="K32" s="33">
        <f>Graphs!$H$118*('Data Tables'!A32-Graphs!$J$118)^2+Graphs!$N$118</f>
        <v>0</v>
      </c>
      <c r="L32" s="27"/>
    </row>
    <row r="33" spans="1:12">
      <c r="A33" s="36">
        <v>11</v>
      </c>
      <c r="B33" s="2">
        <f t="shared" si="1"/>
        <v>0.75</v>
      </c>
      <c r="C33" s="34">
        <f>Graphs!$H$50*('Data Tables'!A33-Graphs!$J$50)^2+Graphs!$N$50</f>
        <v>0.87255555555555553</v>
      </c>
      <c r="D33" s="2">
        <f t="shared" si="2"/>
        <v>1.333</v>
      </c>
      <c r="E33" s="29">
        <f>Graphs!$H$67*('Data Tables'!A33-'Data Tables'!$A$28)^2+'Data Tables'!$D$28</f>
        <v>1.995138888888889</v>
      </c>
      <c r="F33" s="2"/>
      <c r="G33" s="30"/>
      <c r="H33" s="2"/>
      <c r="I33" s="31">
        <f>Graphs!$H$101*('Data Tables'!A33-Graphs!$J$101)^2+Graphs!$N$101</f>
        <v>0</v>
      </c>
      <c r="J33" s="2"/>
      <c r="K33" s="33">
        <f>Graphs!$H$118*('Data Tables'!A33-Graphs!$J$118)^2+Graphs!$N$118</f>
        <v>0</v>
      </c>
      <c r="L33" s="27"/>
    </row>
    <row r="34" spans="1:12" ht="15.75" thickBot="1">
      <c r="A34" s="37">
        <v>12</v>
      </c>
      <c r="B34" s="10">
        <f t="shared" si="1"/>
        <v>0</v>
      </c>
      <c r="C34" s="35">
        <f>Graphs!$H$50*('Data Tables'!A34-Graphs!$J$50)^2+Graphs!$N$50</f>
        <v>8.3000000000000185E-2</v>
      </c>
      <c r="D34" s="10">
        <f t="shared" si="2"/>
        <v>0.5</v>
      </c>
      <c r="E34" s="203">
        <f>Graphs!$H$67*('Data Tables'!A34-'Data Tables'!$A$28)^2+'Data Tables'!$D$28</f>
        <v>1.3330000000000002</v>
      </c>
      <c r="F34" s="10"/>
      <c r="G34" s="204"/>
      <c r="H34" s="10"/>
      <c r="I34" s="200">
        <f>Graphs!$H$101*('Data Tables'!A34-Graphs!$J$101)^2+Graphs!$N$101</f>
        <v>0</v>
      </c>
      <c r="J34" s="10"/>
      <c r="K34" s="205">
        <f>Graphs!$H$118*('Data Tables'!A34-Graphs!$J$118)^2+Graphs!$N$118</f>
        <v>0</v>
      </c>
      <c r="L34" s="27"/>
    </row>
    <row r="37" spans="1:12" ht="15.75" thickBot="1"/>
    <row r="38" spans="1:12" ht="15.75" thickBot="1">
      <c r="A38" s="28"/>
      <c r="B38" s="121" t="s">
        <v>38</v>
      </c>
      <c r="C38" s="121"/>
      <c r="D38" s="121"/>
      <c r="E38" s="121"/>
      <c r="F38" s="121"/>
      <c r="G38" s="121"/>
      <c r="H38" s="121"/>
      <c r="I38" s="121"/>
      <c r="J38" s="121"/>
      <c r="K38" s="122"/>
    </row>
    <row r="39" spans="1:12">
      <c r="A39" s="116" t="s">
        <v>0</v>
      </c>
      <c r="B39" s="117" t="s">
        <v>6</v>
      </c>
      <c r="C39" s="117" t="s">
        <v>44</v>
      </c>
      <c r="D39" s="117" t="s">
        <v>7</v>
      </c>
      <c r="E39" s="117" t="s">
        <v>45</v>
      </c>
      <c r="F39" s="117" t="s">
        <v>8</v>
      </c>
      <c r="G39" s="117" t="s">
        <v>46</v>
      </c>
      <c r="H39" s="117" t="s">
        <v>9</v>
      </c>
      <c r="I39" s="117" t="s">
        <v>47</v>
      </c>
      <c r="J39" s="117" t="s">
        <v>10</v>
      </c>
      <c r="K39" s="3" t="s">
        <v>48</v>
      </c>
    </row>
    <row r="40" spans="1:12">
      <c r="A40" s="36">
        <v>0</v>
      </c>
      <c r="B40" s="2"/>
      <c r="C40" s="41">
        <f>Graphs!$H$135*('Data Tables'!A40-Graphs!$J$135)^2+Graphs!$N$135</f>
        <v>0</v>
      </c>
      <c r="D40" s="2"/>
      <c r="E40" s="42"/>
      <c r="F40" s="2"/>
      <c r="G40" s="31"/>
      <c r="H40" s="2"/>
      <c r="I40" s="43"/>
      <c r="J40" s="2"/>
      <c r="K40" s="32"/>
    </row>
    <row r="41" spans="1:12">
      <c r="A41" s="36">
        <v>1</v>
      </c>
      <c r="B41" s="2"/>
      <c r="C41" s="41">
        <f>Graphs!$H$135*('Data Tables'!A41-Graphs!$J$135)^2+Graphs!$N$135</f>
        <v>0</v>
      </c>
      <c r="D41" s="2"/>
      <c r="E41" s="42"/>
      <c r="F41" s="2"/>
      <c r="G41" s="31"/>
      <c r="H41" s="2"/>
      <c r="I41" s="43"/>
      <c r="J41" s="2"/>
      <c r="K41" s="32"/>
    </row>
    <row r="42" spans="1:12">
      <c r="A42" s="36">
        <v>2</v>
      </c>
      <c r="B42" s="2"/>
      <c r="C42" s="41">
        <f>Graphs!$H$135*('Data Tables'!A42-Graphs!$J$135)^2+Graphs!$N$135</f>
        <v>0</v>
      </c>
      <c r="D42" s="2"/>
      <c r="E42" s="42"/>
      <c r="F42" s="2"/>
      <c r="G42" s="31"/>
      <c r="H42" s="2"/>
      <c r="I42" s="43"/>
      <c r="J42" s="2"/>
      <c r="K42" s="32"/>
    </row>
    <row r="43" spans="1:12">
      <c r="A43" s="36">
        <v>3</v>
      </c>
      <c r="B43" s="2"/>
      <c r="C43" s="41">
        <f>Graphs!$H$135*('Data Tables'!A43-Graphs!$J$135)^2+Graphs!$N$135</f>
        <v>0</v>
      </c>
      <c r="D43" s="2"/>
      <c r="E43" s="42"/>
      <c r="F43" s="2"/>
      <c r="G43" s="31"/>
      <c r="H43" s="2"/>
      <c r="I43" s="43"/>
      <c r="J43" s="2"/>
      <c r="K43" s="32"/>
    </row>
    <row r="44" spans="1:12">
      <c r="A44" s="36">
        <v>4</v>
      </c>
      <c r="B44" s="2"/>
      <c r="C44" s="41">
        <f>Graphs!$H$135*('Data Tables'!A44-Graphs!$J$135)^2+Graphs!$N$135</f>
        <v>0</v>
      </c>
      <c r="D44" s="2"/>
      <c r="E44" s="42"/>
      <c r="F44" s="2"/>
      <c r="G44" s="31"/>
      <c r="H44" s="2"/>
      <c r="I44" s="43"/>
      <c r="J44" s="2"/>
      <c r="K44" s="32"/>
    </row>
    <row r="45" spans="1:12">
      <c r="A45" s="36">
        <v>5</v>
      </c>
      <c r="B45" s="2"/>
      <c r="C45" s="41">
        <f>Graphs!$H$135*('Data Tables'!A45-Graphs!$J$135)^2+Graphs!$N$135</f>
        <v>0</v>
      </c>
      <c r="D45" s="2"/>
      <c r="E45" s="42"/>
      <c r="F45" s="2"/>
      <c r="G45" s="31"/>
      <c r="H45" s="2"/>
      <c r="I45" s="43"/>
      <c r="J45" s="2"/>
      <c r="K45" s="32"/>
    </row>
    <row r="46" spans="1:12">
      <c r="A46" s="36">
        <v>6</v>
      </c>
      <c r="B46" s="2"/>
      <c r="C46" s="41">
        <f>Graphs!$H$135*('Data Tables'!A46-Graphs!$J$135)^2+Graphs!$N$135</f>
        <v>0</v>
      </c>
      <c r="D46" s="2"/>
      <c r="E46" s="42"/>
      <c r="F46" s="2"/>
      <c r="G46" s="31"/>
      <c r="H46" s="2"/>
      <c r="I46" s="43"/>
      <c r="J46" s="2"/>
      <c r="K46" s="32"/>
    </row>
    <row r="47" spans="1:12">
      <c r="A47" s="36">
        <v>7</v>
      </c>
      <c r="B47" s="2"/>
      <c r="C47" s="41">
        <f>Graphs!$H$135*('Data Tables'!A47-Graphs!$J$135)^2+Graphs!$N$135</f>
        <v>0</v>
      </c>
      <c r="D47" s="2"/>
      <c r="E47" s="42"/>
      <c r="F47" s="2"/>
      <c r="G47" s="31"/>
      <c r="H47" s="2"/>
      <c r="I47" s="43"/>
      <c r="J47" s="2"/>
      <c r="K47" s="32"/>
    </row>
    <row r="48" spans="1:12">
      <c r="A48" s="36">
        <v>8</v>
      </c>
      <c r="B48" s="2"/>
      <c r="C48" s="41">
        <f>Graphs!$H$135*('Data Tables'!A48-Graphs!$J$135)^2+Graphs!$N$135</f>
        <v>0</v>
      </c>
      <c r="D48" s="2"/>
      <c r="E48" s="42"/>
      <c r="F48" s="2"/>
      <c r="G48" s="31"/>
      <c r="H48" s="2"/>
      <c r="I48" s="43"/>
      <c r="J48" s="2"/>
      <c r="K48" s="32"/>
    </row>
    <row r="49" spans="1:11">
      <c r="A49" s="36">
        <v>9</v>
      </c>
      <c r="B49" s="2"/>
      <c r="C49" s="41">
        <f>Graphs!$H$135*('Data Tables'!A49-Graphs!$J$135)^2+Graphs!$N$135</f>
        <v>0</v>
      </c>
      <c r="D49" s="2"/>
      <c r="E49" s="42"/>
      <c r="F49" s="2"/>
      <c r="G49" s="31"/>
      <c r="H49" s="2"/>
      <c r="I49" s="43"/>
      <c r="J49" s="2"/>
      <c r="K49" s="32"/>
    </row>
    <row r="50" spans="1:11">
      <c r="A50" s="36">
        <v>10</v>
      </c>
      <c r="B50" s="2"/>
      <c r="C50" s="41">
        <f>Graphs!$H$135*('Data Tables'!A50-Graphs!$J$135)^2+Graphs!$N$135</f>
        <v>0</v>
      </c>
      <c r="D50" s="2"/>
      <c r="E50" s="42"/>
      <c r="F50" s="2"/>
      <c r="G50" s="31"/>
      <c r="H50" s="2"/>
      <c r="I50" s="43"/>
      <c r="J50" s="2"/>
      <c r="K50" s="32"/>
    </row>
    <row r="51" spans="1:11">
      <c r="A51" s="36">
        <v>11</v>
      </c>
      <c r="B51" s="2"/>
      <c r="C51" s="41">
        <f>Graphs!$H$135*('Data Tables'!A51-Graphs!$J$135)^2+Graphs!$N$135</f>
        <v>0</v>
      </c>
      <c r="D51" s="2"/>
      <c r="E51" s="42"/>
      <c r="F51" s="2"/>
      <c r="G51" s="31"/>
      <c r="H51" s="2"/>
      <c r="I51" s="43"/>
      <c r="J51" s="2"/>
      <c r="K51" s="32"/>
    </row>
    <row r="52" spans="1:11" ht="15.75" thickBot="1">
      <c r="A52" s="37">
        <v>12</v>
      </c>
      <c r="B52" s="10"/>
      <c r="C52" s="198">
        <f>Graphs!$H$135*('Data Tables'!A52-Graphs!$J$135)^2+Graphs!$N$135</f>
        <v>0</v>
      </c>
      <c r="D52" s="10"/>
      <c r="E52" s="199"/>
      <c r="F52" s="10"/>
      <c r="G52" s="200"/>
      <c r="H52" s="10"/>
      <c r="I52" s="201"/>
      <c r="J52" s="10"/>
      <c r="K52" s="202"/>
    </row>
  </sheetData>
  <mergeCells count="8">
    <mergeCell ref="R2:S2"/>
    <mergeCell ref="A1:P2"/>
    <mergeCell ref="R1:S1"/>
    <mergeCell ref="B20:K20"/>
    <mergeCell ref="B38:K38"/>
    <mergeCell ref="B3:K3"/>
    <mergeCell ref="N3:P3"/>
    <mergeCell ref="N4:O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04"/>
  <sheetViews>
    <sheetView topLeftCell="B16" zoomScale="115" zoomScaleNormal="115" workbookViewId="0">
      <selection activeCell="P44" sqref="P44"/>
    </sheetView>
  </sheetViews>
  <sheetFormatPr defaultRowHeight="15"/>
  <cols>
    <col min="7" max="7" width="9.7109375" bestFit="1" customWidth="1"/>
    <col min="8" max="8" width="9.28515625" bestFit="1" customWidth="1"/>
    <col min="9" max="9" width="4.5703125" bestFit="1" customWidth="1"/>
    <col min="10" max="10" width="8.42578125" bestFit="1" customWidth="1"/>
    <col min="11" max="11" width="1.85546875" customWidth="1"/>
    <col min="12" max="12" width="2.140625" bestFit="1" customWidth="1"/>
    <col min="13" max="13" width="2.7109375" bestFit="1" customWidth="1"/>
    <col min="14" max="14" width="8.42578125" bestFit="1" customWidth="1"/>
    <col min="16" max="16" width="12" bestFit="1" customWidth="1"/>
  </cols>
  <sheetData>
    <row r="1" spans="11:15">
      <c r="K1" s="147" t="str">
        <f>'Data Tables'!R1</f>
        <v>G. Taylor, Ed.D.</v>
      </c>
      <c r="L1" s="147"/>
      <c r="M1" s="147"/>
      <c r="N1" s="147"/>
      <c r="O1" s="147"/>
    </row>
    <row r="2" spans="11:15">
      <c r="K2" s="147"/>
      <c r="L2" s="147"/>
      <c r="M2" s="147"/>
      <c r="N2" s="147"/>
      <c r="O2" s="147"/>
    </row>
    <row r="17" spans="2:16">
      <c r="P17" s="14"/>
    </row>
    <row r="21" spans="2:16" ht="15.75" thickBot="1">
      <c r="G21" s="48"/>
      <c r="H21" s="50"/>
      <c r="I21" s="12"/>
      <c r="J21" s="50"/>
      <c r="K21" s="12"/>
      <c r="L21" s="12"/>
      <c r="M21" s="12"/>
      <c r="N21" s="48"/>
    </row>
    <row r="22" spans="2:16" ht="15" customHeight="1">
      <c r="B22" s="151" t="s">
        <v>36</v>
      </c>
      <c r="C22" s="152"/>
      <c r="D22" s="152"/>
      <c r="E22" s="153"/>
      <c r="F22" s="47"/>
      <c r="G22" s="15"/>
      <c r="H22" s="38" t="s">
        <v>31</v>
      </c>
      <c r="I22" s="39"/>
      <c r="J22" s="38" t="s">
        <v>32</v>
      </c>
      <c r="K22" s="39"/>
      <c r="L22" s="39"/>
      <c r="M22" s="39"/>
      <c r="N22" s="40" t="s">
        <v>33</v>
      </c>
      <c r="O22" s="48"/>
    </row>
    <row r="23" spans="2:16" ht="15" customHeight="1">
      <c r="B23" s="127" t="s">
        <v>20</v>
      </c>
      <c r="C23" s="128"/>
      <c r="D23" s="128"/>
      <c r="E23" s="44">
        <f>SUM('Data Tables'!B5,'Data Tables'!C5,'Data Tables'!D5,'Data Tables'!E5,'Data Tables'!F5,'Data Tables'!G5,'Data Tables'!H5,'Data Tables'!I5,'Data Tables'!J5,'Data Tables'!K5)/10</f>
        <v>0.29989999999999994</v>
      </c>
      <c r="G23" s="164" t="s">
        <v>24</v>
      </c>
      <c r="H23" s="157"/>
      <c r="I23" s="125" t="s">
        <v>28</v>
      </c>
      <c r="J23" s="157"/>
      <c r="K23" s="125" t="s">
        <v>29</v>
      </c>
      <c r="L23" s="21">
        <v>2</v>
      </c>
      <c r="M23" s="125" t="s">
        <v>30</v>
      </c>
      <c r="N23" s="159"/>
      <c r="O23" s="48"/>
    </row>
    <row r="24" spans="2:16" ht="15" customHeight="1" thickBot="1">
      <c r="B24" s="127" t="s">
        <v>23</v>
      </c>
      <c r="C24" s="128"/>
      <c r="D24" s="128"/>
      <c r="E24" s="44">
        <v>0</v>
      </c>
      <c r="G24" s="165"/>
      <c r="H24" s="158"/>
      <c r="I24" s="126"/>
      <c r="J24" s="158"/>
      <c r="K24" s="126"/>
      <c r="L24" s="49"/>
      <c r="M24" s="126"/>
      <c r="N24" s="160"/>
      <c r="O24" s="48"/>
    </row>
    <row r="25" spans="2:16" ht="15" customHeight="1" thickBot="1">
      <c r="B25" s="24"/>
      <c r="C25" s="22"/>
      <c r="D25" s="23" t="s">
        <v>21</v>
      </c>
      <c r="E25" s="44">
        <f>SUM('Data Tables'!B11,'Data Tables'!C11,'Data Tables'!D11,'Data Tables'!E11,'Data Tables'!F12,'Data Tables'!G11,'Data Tables'!H11,'Data Tables'!I11,'Data Tables'!J11,'Data Tables'!K11)/10</f>
        <v>0.93340000000000001</v>
      </c>
      <c r="F25" s="47"/>
      <c r="G25" s="161" t="s">
        <v>34</v>
      </c>
      <c r="H25" s="162"/>
      <c r="I25" s="162"/>
      <c r="J25" s="162"/>
      <c r="K25" s="162"/>
      <c r="L25" s="162"/>
      <c r="M25" s="162"/>
      <c r="N25" s="163"/>
      <c r="O25" s="48"/>
    </row>
    <row r="26" spans="2:16" ht="15" customHeight="1">
      <c r="B26" s="127" t="s">
        <v>23</v>
      </c>
      <c r="C26" s="128"/>
      <c r="D26" s="128"/>
      <c r="E26" s="44">
        <f>(9*6+5)/10</f>
        <v>5.9</v>
      </c>
      <c r="F26" s="47"/>
      <c r="G26" s="131" t="s">
        <v>60</v>
      </c>
      <c r="H26" s="132"/>
      <c r="I26" s="132"/>
      <c r="J26" s="132"/>
      <c r="K26" s="132"/>
      <c r="L26" s="132"/>
      <c r="M26" s="132"/>
      <c r="N26" s="133"/>
      <c r="O26" s="48"/>
    </row>
    <row r="27" spans="2:16" ht="15.75" customHeight="1" thickBot="1">
      <c r="B27" s="129" t="s">
        <v>22</v>
      </c>
      <c r="C27" s="130"/>
      <c r="D27" s="130"/>
      <c r="E27" s="45">
        <f>SUM('Data Tables'!B17,'Data Tables'!C17,'Data Tables'!D17,'Data Tables'!E17,'Data Tables'!F17,'Data Tables'!G17,'Data Tables'!H17,'Data Tables'!I17,'Data Tables'!J17,'Data Tables'!K17)/10</f>
        <v>8.3299999999999999E-2</v>
      </c>
      <c r="F27" s="47"/>
      <c r="G27" s="134"/>
      <c r="H27" s="135"/>
      <c r="I27" s="135"/>
      <c r="J27" s="135"/>
      <c r="K27" s="135"/>
      <c r="L27" s="135"/>
      <c r="M27" s="135"/>
      <c r="N27" s="136"/>
      <c r="O27" s="48"/>
    </row>
    <row r="28" spans="2:16" ht="15" customHeight="1" thickBot="1">
      <c r="G28" s="137" t="s">
        <v>61</v>
      </c>
      <c r="H28" s="138"/>
      <c r="I28" s="138"/>
      <c r="J28" s="138"/>
      <c r="K28" s="139"/>
      <c r="L28" s="139"/>
      <c r="M28" s="139"/>
      <c r="N28" s="51" t="s">
        <v>62</v>
      </c>
      <c r="O28" s="48"/>
    </row>
    <row r="29" spans="2:16" ht="15" customHeight="1" thickBot="1">
      <c r="B29" s="154" t="s">
        <v>37</v>
      </c>
      <c r="C29" s="155"/>
      <c r="D29" s="155"/>
      <c r="E29" s="156"/>
      <c r="G29" s="140" t="s">
        <v>63</v>
      </c>
      <c r="H29" s="141"/>
      <c r="I29" s="141"/>
      <c r="J29" s="141"/>
      <c r="K29" s="142"/>
      <c r="L29" s="142"/>
      <c r="M29" s="142"/>
      <c r="N29" s="212" t="s">
        <v>96</v>
      </c>
    </row>
    <row r="30" spans="2:16">
      <c r="B30" s="127" t="s">
        <v>25</v>
      </c>
      <c r="C30" s="128"/>
      <c r="D30" s="128"/>
      <c r="E30" s="44">
        <f>(E23-E25)/E26^2</f>
        <v>-1.8198793450158002E-2</v>
      </c>
      <c r="G30" s="48"/>
      <c r="H30" s="48"/>
      <c r="I30" s="48"/>
      <c r="J30" s="48"/>
      <c r="K30" s="48"/>
      <c r="L30" s="48"/>
      <c r="M30" s="48"/>
      <c r="N30" s="48"/>
    </row>
    <row r="31" spans="2:16">
      <c r="B31" s="127" t="s">
        <v>26</v>
      </c>
      <c r="C31" s="128"/>
      <c r="D31" s="128"/>
      <c r="E31" s="44">
        <f>E26</f>
        <v>5.9</v>
      </c>
    </row>
    <row r="32" spans="2:16" ht="15.75" thickBot="1">
      <c r="B32" s="129" t="s">
        <v>27</v>
      </c>
      <c r="C32" s="130"/>
      <c r="D32" s="130"/>
      <c r="E32" s="45">
        <f>E25</f>
        <v>0.93340000000000001</v>
      </c>
    </row>
    <row r="49" spans="2:14" ht="15.75" thickBot="1"/>
    <row r="50" spans="2:14" ht="15.75" thickBot="1">
      <c r="B50" s="148" t="s">
        <v>50</v>
      </c>
      <c r="C50" s="148"/>
      <c r="D50" s="148"/>
      <c r="E50" s="148"/>
      <c r="F50" s="148"/>
      <c r="G50" s="52" t="s">
        <v>24</v>
      </c>
      <c r="H50" s="53">
        <f>('[1]Data Tables'!B22-'[1]Data Tables'!B28)/'[1]Data Tables'!A28^2</f>
        <v>-7.1777777777777774E-2</v>
      </c>
      <c r="I50" s="54" t="s">
        <v>49</v>
      </c>
      <c r="J50" s="53">
        <f>'[1]Data Tables'!A28</f>
        <v>6</v>
      </c>
      <c r="K50" s="54" t="s">
        <v>29</v>
      </c>
      <c r="L50" s="55">
        <v>2</v>
      </c>
      <c r="M50" s="56" t="s">
        <v>30</v>
      </c>
      <c r="N50" s="57">
        <f>'[1]Data Tables'!B28</f>
        <v>2.6669999999999998</v>
      </c>
    </row>
    <row r="51" spans="2:14" ht="15.75" thickBot="1">
      <c r="B51" s="166" t="s">
        <v>98</v>
      </c>
      <c r="C51" s="166"/>
      <c r="D51" s="166"/>
      <c r="E51" s="166"/>
      <c r="F51" s="166"/>
      <c r="G51" s="58">
        <f>[1]Derivatives!Q5</f>
        <v>40.740618555376557</v>
      </c>
      <c r="H51" s="143" t="s">
        <v>97</v>
      </c>
      <c r="I51" s="143"/>
      <c r="J51" s="143"/>
      <c r="K51" s="144"/>
      <c r="L51" s="145"/>
      <c r="M51" s="145"/>
      <c r="N51" s="146"/>
    </row>
    <row r="66" spans="2:14" ht="15.75" thickBot="1"/>
    <row r="67" spans="2:14" ht="15.75" thickBot="1">
      <c r="B67" s="149" t="s">
        <v>51</v>
      </c>
      <c r="C67" s="149"/>
      <c r="D67" s="149"/>
      <c r="E67" s="149"/>
      <c r="F67" s="149"/>
      <c r="G67" s="78" t="s">
        <v>24</v>
      </c>
      <c r="H67" s="79">
        <f>('[1]Data Tables'!D22-'[1]Data Tables'!D28)/'[1]Data Tables'!A28^2</f>
        <v>-6.0194444444444439E-2</v>
      </c>
      <c r="I67" s="80" t="s">
        <v>49</v>
      </c>
      <c r="J67" s="79">
        <f>'[1]Data Tables'!A28</f>
        <v>6</v>
      </c>
      <c r="K67" s="80" t="s">
        <v>29</v>
      </c>
      <c r="L67" s="81">
        <v>2</v>
      </c>
      <c r="M67" s="82" t="s">
        <v>30</v>
      </c>
      <c r="N67" s="83">
        <f>'[1]Data Tables'!D28</f>
        <v>3.5</v>
      </c>
    </row>
    <row r="68" spans="2:14" ht="15.75" thickBot="1">
      <c r="B68" s="166" t="s">
        <v>98</v>
      </c>
      <c r="C68" s="166"/>
      <c r="D68" s="166"/>
      <c r="E68" s="166"/>
      <c r="F68" s="166"/>
      <c r="G68" s="58">
        <f>[1]Derivatives!Q6</f>
        <v>35.842893702405867</v>
      </c>
      <c r="H68" s="143" t="s">
        <v>97</v>
      </c>
      <c r="I68" s="143"/>
      <c r="J68" s="143"/>
      <c r="K68" s="144"/>
      <c r="L68" s="145"/>
      <c r="M68" s="145"/>
      <c r="N68" s="146"/>
    </row>
    <row r="83" spans="2:14" ht="15.75" thickBot="1"/>
    <row r="84" spans="2:14" ht="15.75" thickBot="1">
      <c r="B84" s="150" t="s">
        <v>59</v>
      </c>
      <c r="C84" s="150"/>
      <c r="D84" s="150"/>
      <c r="E84" s="150"/>
      <c r="F84" s="150"/>
      <c r="G84" s="59" t="s">
        <v>24</v>
      </c>
      <c r="H84" s="60">
        <f>('[1]Data Tables'!F22-[1]Graphs!N84)/[1]Graphs!J84^2</f>
        <v>-6.6680000000000003E-2</v>
      </c>
      <c r="I84" s="61" t="s">
        <v>49</v>
      </c>
      <c r="J84" s="60"/>
      <c r="K84" s="61" t="s">
        <v>29</v>
      </c>
      <c r="L84" s="62">
        <v>2</v>
      </c>
      <c r="M84" s="63" t="s">
        <v>30</v>
      </c>
      <c r="N84" s="64"/>
    </row>
    <row r="85" spans="2:14" ht="15.75" thickBot="1">
      <c r="B85" s="166" t="s">
        <v>98</v>
      </c>
      <c r="C85" s="166"/>
      <c r="D85" s="166"/>
      <c r="E85" s="166"/>
      <c r="F85" s="166"/>
      <c r="G85" s="65"/>
      <c r="H85" s="143" t="s">
        <v>97</v>
      </c>
      <c r="I85" s="143"/>
      <c r="J85" s="143"/>
      <c r="K85" s="171"/>
      <c r="L85" s="172"/>
      <c r="M85" s="172"/>
      <c r="N85" s="173"/>
    </row>
    <row r="100" spans="2:14" ht="15.75" thickBot="1"/>
    <row r="101" spans="2:14" ht="15.75" thickBot="1">
      <c r="B101" s="168" t="s">
        <v>58</v>
      </c>
      <c r="C101" s="168"/>
      <c r="D101" s="168"/>
      <c r="E101" s="168"/>
      <c r="F101" s="168"/>
      <c r="G101" s="66" t="s">
        <v>24</v>
      </c>
      <c r="H101" s="67"/>
      <c r="I101" s="68" t="s">
        <v>49</v>
      </c>
      <c r="J101" s="67"/>
      <c r="K101" s="68" t="s">
        <v>29</v>
      </c>
      <c r="L101" s="69">
        <v>2</v>
      </c>
      <c r="M101" s="70" t="s">
        <v>30</v>
      </c>
      <c r="N101" s="71"/>
    </row>
    <row r="102" spans="2:14" ht="15.75" thickBot="1">
      <c r="B102" s="166" t="s">
        <v>98</v>
      </c>
      <c r="C102" s="166"/>
      <c r="D102" s="166"/>
      <c r="E102" s="166"/>
      <c r="F102" s="166"/>
      <c r="G102" s="58"/>
      <c r="H102" s="143" t="s">
        <v>97</v>
      </c>
      <c r="I102" s="143"/>
      <c r="J102" s="143"/>
      <c r="K102" s="144"/>
      <c r="L102" s="145"/>
      <c r="M102" s="145"/>
      <c r="N102" s="146"/>
    </row>
    <row r="117" spans="2:14" ht="15.75" thickBot="1"/>
    <row r="118" spans="2:14" ht="15.75" thickBot="1">
      <c r="B118" s="169" t="s">
        <v>57</v>
      </c>
      <c r="C118" s="169"/>
      <c r="D118" s="169"/>
      <c r="E118" s="169"/>
      <c r="F118" s="169"/>
      <c r="G118" s="52" t="s">
        <v>24</v>
      </c>
      <c r="H118" s="53"/>
      <c r="I118" s="54" t="s">
        <v>49</v>
      </c>
      <c r="J118" s="53"/>
      <c r="K118" s="54" t="s">
        <v>29</v>
      </c>
      <c r="L118" s="55">
        <v>2</v>
      </c>
      <c r="M118" s="56" t="s">
        <v>30</v>
      </c>
      <c r="N118" s="57"/>
    </row>
    <row r="119" spans="2:14" ht="15.75" thickBot="1">
      <c r="B119" s="166" t="s">
        <v>98</v>
      </c>
      <c r="C119" s="166"/>
      <c r="D119" s="166"/>
      <c r="E119" s="166"/>
      <c r="F119" s="166"/>
      <c r="G119" s="58"/>
      <c r="H119" s="143" t="s">
        <v>97</v>
      </c>
      <c r="I119" s="143"/>
      <c r="J119" s="143"/>
      <c r="K119" s="144"/>
      <c r="L119" s="145"/>
      <c r="M119" s="145"/>
      <c r="N119" s="146"/>
    </row>
    <row r="134" spans="2:14" ht="15.75" thickBot="1"/>
    <row r="135" spans="2:14" ht="15.75" thickBot="1">
      <c r="B135" s="170" t="s">
        <v>56</v>
      </c>
      <c r="C135" s="170"/>
      <c r="D135" s="170"/>
      <c r="E135" s="170"/>
      <c r="F135" s="170"/>
      <c r="G135" s="78" t="s">
        <v>24</v>
      </c>
      <c r="H135" s="79"/>
      <c r="I135" s="80" t="s">
        <v>49</v>
      </c>
      <c r="J135" s="79"/>
      <c r="K135" s="80" t="s">
        <v>29</v>
      </c>
      <c r="L135" s="81">
        <v>2</v>
      </c>
      <c r="M135" s="82" t="s">
        <v>30</v>
      </c>
      <c r="N135" s="83"/>
    </row>
    <row r="136" spans="2:14" ht="15.75" thickBot="1">
      <c r="B136" s="166" t="s">
        <v>98</v>
      </c>
      <c r="C136" s="166"/>
      <c r="D136" s="166"/>
      <c r="E136" s="166"/>
      <c r="F136" s="166"/>
      <c r="G136" s="65"/>
      <c r="H136" s="143" t="s">
        <v>97</v>
      </c>
      <c r="I136" s="143"/>
      <c r="J136" s="143"/>
      <c r="K136" s="174"/>
      <c r="L136" s="175"/>
      <c r="M136" s="175"/>
      <c r="N136" s="176"/>
    </row>
    <row r="151" spans="2:14" ht="15.75" thickBot="1"/>
    <row r="152" spans="2:14" ht="15.75" thickBot="1">
      <c r="B152" s="167" t="s">
        <v>55</v>
      </c>
      <c r="C152" s="167"/>
      <c r="D152" s="167"/>
      <c r="E152" s="167"/>
      <c r="F152" s="167"/>
      <c r="G152" s="72" t="s">
        <v>24</v>
      </c>
      <c r="H152" s="73"/>
      <c r="I152" s="74" t="s">
        <v>49</v>
      </c>
      <c r="J152" s="73"/>
      <c r="K152" s="74" t="s">
        <v>29</v>
      </c>
      <c r="L152" s="75">
        <v>2</v>
      </c>
      <c r="M152" s="76" t="s">
        <v>30</v>
      </c>
      <c r="N152" s="77"/>
    </row>
    <row r="153" spans="2:14" ht="15.75" thickBot="1">
      <c r="B153" s="166" t="s">
        <v>98</v>
      </c>
      <c r="C153" s="166"/>
      <c r="D153" s="166"/>
      <c r="E153" s="166"/>
      <c r="F153" s="166"/>
      <c r="G153" s="58"/>
      <c r="H153" s="143" t="s">
        <v>97</v>
      </c>
      <c r="I153" s="143"/>
      <c r="J153" s="143"/>
      <c r="K153" s="144"/>
      <c r="L153" s="145"/>
      <c r="M153" s="145"/>
      <c r="N153" s="146"/>
    </row>
    <row r="168" spans="2:14" ht="15.75" thickBot="1"/>
    <row r="169" spans="2:14" ht="15.75" thickBot="1">
      <c r="B169" s="168" t="s">
        <v>54</v>
      </c>
      <c r="C169" s="168"/>
      <c r="D169" s="168"/>
      <c r="E169" s="168"/>
      <c r="F169" s="168"/>
      <c r="G169" s="66" t="s">
        <v>24</v>
      </c>
      <c r="H169" s="67"/>
      <c r="I169" s="68" t="s">
        <v>49</v>
      </c>
      <c r="J169" s="67"/>
      <c r="K169" s="68" t="s">
        <v>29</v>
      </c>
      <c r="L169" s="69">
        <v>2</v>
      </c>
      <c r="M169" s="70" t="s">
        <v>30</v>
      </c>
      <c r="N169" s="71"/>
    </row>
    <row r="170" spans="2:14" ht="15.75" thickBot="1">
      <c r="B170" s="166" t="s">
        <v>98</v>
      </c>
      <c r="C170" s="166"/>
      <c r="D170" s="166"/>
      <c r="E170" s="166"/>
      <c r="F170" s="166"/>
      <c r="G170" s="58"/>
      <c r="H170" s="143" t="s">
        <v>97</v>
      </c>
      <c r="I170" s="143"/>
      <c r="J170" s="143"/>
      <c r="K170" s="144"/>
      <c r="L170" s="145"/>
      <c r="M170" s="145"/>
      <c r="N170" s="146"/>
    </row>
    <row r="185" spans="2:14" ht="15.75" thickBot="1"/>
    <row r="186" spans="2:14" ht="15.75" thickBot="1">
      <c r="B186" s="150" t="s">
        <v>53</v>
      </c>
      <c r="C186" s="150"/>
      <c r="D186" s="150"/>
      <c r="E186" s="150"/>
      <c r="F186" s="150"/>
      <c r="G186" s="59" t="s">
        <v>24</v>
      </c>
      <c r="H186" s="60"/>
      <c r="I186" s="61" t="s">
        <v>49</v>
      </c>
      <c r="J186" s="60"/>
      <c r="K186" s="61" t="s">
        <v>29</v>
      </c>
      <c r="L186" s="62">
        <v>2</v>
      </c>
      <c r="M186" s="63" t="s">
        <v>30</v>
      </c>
      <c r="N186" s="64"/>
    </row>
    <row r="187" spans="2:14" ht="15.75" thickBot="1">
      <c r="B187" s="166" t="s">
        <v>98</v>
      </c>
      <c r="C187" s="166"/>
      <c r="D187" s="166"/>
      <c r="E187" s="166"/>
      <c r="F187" s="166"/>
      <c r="G187" s="58"/>
      <c r="H187" s="143" t="s">
        <v>97</v>
      </c>
      <c r="I187" s="143"/>
      <c r="J187" s="143"/>
      <c r="K187" s="144"/>
      <c r="L187" s="145"/>
      <c r="M187" s="145"/>
      <c r="N187" s="146"/>
    </row>
    <row r="202" spans="2:14" ht="15.75" thickBot="1">
      <c r="G202" s="46"/>
      <c r="H202" s="46"/>
      <c r="I202" s="46"/>
      <c r="J202" s="46"/>
      <c r="K202" s="46"/>
      <c r="L202" s="46"/>
      <c r="M202" s="46"/>
      <c r="N202" s="46"/>
    </row>
    <row r="203" spans="2:14" ht="15.75" thickBot="1">
      <c r="B203" s="167" t="s">
        <v>52</v>
      </c>
      <c r="C203" s="167"/>
      <c r="D203" s="167"/>
      <c r="E203" s="167"/>
      <c r="F203" s="167"/>
      <c r="G203" s="59" t="s">
        <v>24</v>
      </c>
      <c r="H203" s="60"/>
      <c r="I203" s="61" t="s">
        <v>49</v>
      </c>
      <c r="J203" s="60"/>
      <c r="K203" s="61" t="s">
        <v>29</v>
      </c>
      <c r="L203" s="62">
        <v>2</v>
      </c>
      <c r="M203" s="63" t="s">
        <v>30</v>
      </c>
      <c r="N203" s="64"/>
    </row>
    <row r="204" spans="2:14" ht="15.75" thickBot="1">
      <c r="B204" s="166" t="s">
        <v>98</v>
      </c>
      <c r="C204" s="166"/>
      <c r="D204" s="166"/>
      <c r="E204" s="166"/>
      <c r="F204" s="166"/>
      <c r="G204" s="58"/>
      <c r="H204" s="143" t="s">
        <v>97</v>
      </c>
      <c r="I204" s="143"/>
      <c r="J204" s="143"/>
      <c r="K204" s="144"/>
      <c r="L204" s="145"/>
      <c r="M204" s="145"/>
      <c r="N204" s="146"/>
    </row>
  </sheetData>
  <mergeCells count="63">
    <mergeCell ref="H170:J170"/>
    <mergeCell ref="K170:N170"/>
    <mergeCell ref="H187:J187"/>
    <mergeCell ref="K187:N187"/>
    <mergeCell ref="H204:J204"/>
    <mergeCell ref="K204:N204"/>
    <mergeCell ref="H119:J119"/>
    <mergeCell ref="K119:N119"/>
    <mergeCell ref="H136:J136"/>
    <mergeCell ref="K136:N136"/>
    <mergeCell ref="H153:J153"/>
    <mergeCell ref="K153:N153"/>
    <mergeCell ref="H68:J68"/>
    <mergeCell ref="K68:N68"/>
    <mergeCell ref="H85:J85"/>
    <mergeCell ref="K85:N85"/>
    <mergeCell ref="H102:J102"/>
    <mergeCell ref="K102:N102"/>
    <mergeCell ref="B204:F204"/>
    <mergeCell ref="B68:F68"/>
    <mergeCell ref="B85:F85"/>
    <mergeCell ref="B102:F102"/>
    <mergeCell ref="B119:F119"/>
    <mergeCell ref="B136:F136"/>
    <mergeCell ref="B203:F203"/>
    <mergeCell ref="B101:F101"/>
    <mergeCell ref="B118:F118"/>
    <mergeCell ref="B135:F135"/>
    <mergeCell ref="B152:F152"/>
    <mergeCell ref="B169:F169"/>
    <mergeCell ref="B186:F186"/>
    <mergeCell ref="B153:F153"/>
    <mergeCell ref="B170:F170"/>
    <mergeCell ref="B187:F187"/>
    <mergeCell ref="K1:O2"/>
    <mergeCell ref="B50:F50"/>
    <mergeCell ref="B67:F67"/>
    <mergeCell ref="B84:F84"/>
    <mergeCell ref="B32:D32"/>
    <mergeCell ref="B22:E22"/>
    <mergeCell ref="B29:E29"/>
    <mergeCell ref="J23:J24"/>
    <mergeCell ref="M23:M24"/>
    <mergeCell ref="N23:N24"/>
    <mergeCell ref="K23:K24"/>
    <mergeCell ref="G25:N25"/>
    <mergeCell ref="B31:D31"/>
    <mergeCell ref="B24:D24"/>
    <mergeCell ref="G23:G24"/>
    <mergeCell ref="H23:H24"/>
    <mergeCell ref="B51:F51"/>
    <mergeCell ref="I23:I24"/>
    <mergeCell ref="B23:D23"/>
    <mergeCell ref="B27:D27"/>
    <mergeCell ref="B26:D26"/>
    <mergeCell ref="B30:D30"/>
    <mergeCell ref="G26:N27"/>
    <mergeCell ref="G28:J28"/>
    <mergeCell ref="K28:M28"/>
    <mergeCell ref="G29:J29"/>
    <mergeCell ref="K29:M29"/>
    <mergeCell ref="H51:J51"/>
    <mergeCell ref="K51:N5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T26" sqref="T26"/>
    </sheetView>
  </sheetViews>
  <sheetFormatPr defaultRowHeight="15"/>
  <cols>
    <col min="1" max="1" width="6.140625" bestFit="1" customWidth="1"/>
    <col min="2" max="2" width="6.28515625" bestFit="1" customWidth="1"/>
    <col min="3" max="3" width="2" bestFit="1" customWidth="1"/>
    <col min="4" max="4" width="1.85546875" bestFit="1" customWidth="1"/>
    <col min="5" max="5" width="2" bestFit="1" customWidth="1"/>
    <col min="6" max="6" width="7.42578125" customWidth="1"/>
    <col min="7" max="7" width="3.42578125" bestFit="1" customWidth="1"/>
    <col min="8" max="8" width="7.42578125" customWidth="1"/>
    <col min="9" max="9" width="3.28515625" customWidth="1"/>
    <col min="10" max="10" width="6.7109375" bestFit="1" customWidth="1"/>
    <col min="11" max="11" width="7.7109375" customWidth="1"/>
    <col min="12" max="12" width="3.42578125" bestFit="1" customWidth="1"/>
    <col min="13" max="13" width="7.140625" customWidth="1"/>
    <col min="14" max="14" width="3.140625" customWidth="1"/>
    <col min="15" max="15" width="3.85546875" bestFit="1" customWidth="1"/>
    <col min="16" max="16" width="2" bestFit="1" customWidth="1"/>
    <col min="17" max="17" width="6" customWidth="1"/>
    <col min="18" max="18" width="7.5703125" customWidth="1"/>
  </cols>
  <sheetData>
    <row r="1" spans="1:21">
      <c r="T1" s="147" t="str">
        <f>[1]Graphs!K1</f>
        <v>G. Taylor, Ed.D.</v>
      </c>
      <c r="U1" s="177"/>
    </row>
    <row r="2" spans="1:21" ht="15.75" thickBot="1"/>
    <row r="3" spans="1:21">
      <c r="A3" s="178"/>
      <c r="B3" s="180" t="s">
        <v>64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2"/>
    </row>
    <row r="4" spans="1:21">
      <c r="A4" s="179"/>
      <c r="B4" s="84" t="s">
        <v>65</v>
      </c>
      <c r="C4" s="84"/>
      <c r="D4" s="84"/>
      <c r="E4" s="84"/>
      <c r="F4" s="84" t="s">
        <v>66</v>
      </c>
      <c r="G4" s="84"/>
      <c r="H4" s="84" t="s">
        <v>67</v>
      </c>
      <c r="I4" s="183"/>
      <c r="J4" s="184"/>
      <c r="K4" s="84" t="s">
        <v>65</v>
      </c>
      <c r="L4" s="84"/>
      <c r="M4" s="84" t="s">
        <v>66</v>
      </c>
      <c r="N4" s="185"/>
      <c r="O4" s="187" t="s">
        <v>68</v>
      </c>
      <c r="P4" s="188"/>
      <c r="Q4" s="188"/>
      <c r="R4" s="189"/>
    </row>
    <row r="5" spans="1:21" ht="15" customHeight="1">
      <c r="A5" s="85" t="s">
        <v>69</v>
      </c>
      <c r="B5" s="86">
        <f>[1]Graphs!H50</f>
        <v>-7.1777777777777774E-2</v>
      </c>
      <c r="C5" s="87" t="s">
        <v>0</v>
      </c>
      <c r="D5" s="88">
        <v>2</v>
      </c>
      <c r="E5" s="87" t="s">
        <v>30</v>
      </c>
      <c r="F5" s="86">
        <f>-2*B5*[1]Graphs!J50</f>
        <v>0.86133333333333328</v>
      </c>
      <c r="G5" s="87" t="s">
        <v>70</v>
      </c>
      <c r="H5" s="89">
        <f>B5*[1]Graphs!J50^2+[1]Graphs!N50</f>
        <v>8.3000000000000185E-2</v>
      </c>
      <c r="I5" s="183"/>
      <c r="J5" s="90" t="s">
        <v>71</v>
      </c>
      <c r="K5" s="86">
        <f>2*B5</f>
        <v>-0.14355555555555555</v>
      </c>
      <c r="L5" s="87" t="s">
        <v>70</v>
      </c>
      <c r="M5" s="89">
        <f>F5</f>
        <v>0.86133333333333328</v>
      </c>
      <c r="N5" s="184"/>
      <c r="O5" s="91" t="s">
        <v>72</v>
      </c>
      <c r="P5" s="92" t="s">
        <v>15</v>
      </c>
      <c r="Q5" s="93">
        <f>(ATAN(M5))*(180/3.1415)</f>
        <v>40.740618555376557</v>
      </c>
      <c r="R5" s="94" t="s">
        <v>62</v>
      </c>
    </row>
    <row r="6" spans="1:21" ht="15" customHeight="1">
      <c r="A6" s="85" t="s">
        <v>73</v>
      </c>
      <c r="B6" s="86">
        <f>[1]Graphs!H67</f>
        <v>-6.0194444444444439E-2</v>
      </c>
      <c r="C6" s="87" t="s">
        <v>0</v>
      </c>
      <c r="D6" s="88">
        <v>2</v>
      </c>
      <c r="E6" s="87" t="s">
        <v>30</v>
      </c>
      <c r="F6" s="86">
        <f>-2*B6*[1]Graphs!J67</f>
        <v>0.72233333333333327</v>
      </c>
      <c r="G6" s="87" t="s">
        <v>70</v>
      </c>
      <c r="H6" s="89">
        <f>B6*[1]Graphs!J67^2+[1]Graphs!N67</f>
        <v>1.3330000000000002</v>
      </c>
      <c r="I6" s="183"/>
      <c r="J6" s="95" t="s">
        <v>74</v>
      </c>
      <c r="K6" s="96"/>
      <c r="L6" s="97" t="s">
        <v>70</v>
      </c>
      <c r="M6" s="98"/>
      <c r="N6" s="184"/>
      <c r="O6" s="91" t="s">
        <v>72</v>
      </c>
      <c r="P6" s="92" t="s">
        <v>15</v>
      </c>
      <c r="Q6" s="93"/>
      <c r="R6" s="94" t="s">
        <v>62</v>
      </c>
    </row>
    <row r="7" spans="1:21" ht="15" customHeight="1">
      <c r="A7" s="99" t="s">
        <v>75</v>
      </c>
      <c r="B7" s="96">
        <f>[1]Graphs!H84</f>
        <v>-6.6680000000000003E-2</v>
      </c>
      <c r="C7" s="97" t="s">
        <v>0</v>
      </c>
      <c r="D7" s="100">
        <v>2</v>
      </c>
      <c r="E7" s="97" t="s">
        <v>30</v>
      </c>
      <c r="F7" s="96">
        <f>-2*B7*[1]Graphs!J84</f>
        <v>0.66680000000000006</v>
      </c>
      <c r="G7" s="97" t="s">
        <v>70</v>
      </c>
      <c r="H7" s="98">
        <f>B7*[1]Graphs!J84^2+[1]Graphs!N84</f>
        <v>1.583</v>
      </c>
      <c r="I7" s="183"/>
      <c r="J7" s="90" t="s">
        <v>76</v>
      </c>
      <c r="K7" s="86"/>
      <c r="L7" s="87" t="s">
        <v>70</v>
      </c>
      <c r="M7" s="89"/>
      <c r="N7" s="184"/>
      <c r="O7" s="101" t="s">
        <v>72</v>
      </c>
      <c r="P7" s="102" t="s">
        <v>15</v>
      </c>
      <c r="Q7" s="103"/>
      <c r="R7" s="104" t="s">
        <v>62</v>
      </c>
    </row>
    <row r="8" spans="1:21" ht="15" customHeight="1">
      <c r="A8" s="85" t="s">
        <v>77</v>
      </c>
      <c r="B8" s="86"/>
      <c r="C8" s="87" t="s">
        <v>0</v>
      </c>
      <c r="D8" s="88">
        <v>2</v>
      </c>
      <c r="E8" s="87" t="s">
        <v>30</v>
      </c>
      <c r="F8" s="86"/>
      <c r="G8" s="87" t="s">
        <v>70</v>
      </c>
      <c r="H8" s="89"/>
      <c r="I8" s="183"/>
      <c r="J8" s="95" t="s">
        <v>78</v>
      </c>
      <c r="K8" s="96"/>
      <c r="L8" s="97" t="s">
        <v>70</v>
      </c>
      <c r="M8" s="98"/>
      <c r="N8" s="184"/>
      <c r="O8" s="91" t="s">
        <v>72</v>
      </c>
      <c r="P8" s="92" t="s">
        <v>15</v>
      </c>
      <c r="Q8" s="93"/>
      <c r="R8" s="94" t="s">
        <v>62</v>
      </c>
    </row>
    <row r="9" spans="1:21" ht="15" customHeight="1">
      <c r="A9" s="99" t="s">
        <v>79</v>
      </c>
      <c r="B9" s="96"/>
      <c r="C9" s="97" t="s">
        <v>0</v>
      </c>
      <c r="D9" s="100">
        <v>2</v>
      </c>
      <c r="E9" s="97" t="s">
        <v>30</v>
      </c>
      <c r="F9" s="96"/>
      <c r="G9" s="97" t="s">
        <v>70</v>
      </c>
      <c r="H9" s="98"/>
      <c r="I9" s="183"/>
      <c r="J9" s="90" t="s">
        <v>80</v>
      </c>
      <c r="K9" s="86"/>
      <c r="L9" s="87" t="s">
        <v>70</v>
      </c>
      <c r="M9" s="89"/>
      <c r="N9" s="184"/>
      <c r="O9" s="101" t="s">
        <v>72</v>
      </c>
      <c r="P9" s="102" t="s">
        <v>15</v>
      </c>
      <c r="Q9" s="103"/>
      <c r="R9" s="104" t="s">
        <v>62</v>
      </c>
    </row>
    <row r="10" spans="1:21" ht="15" customHeight="1">
      <c r="A10" s="85" t="s">
        <v>81</v>
      </c>
      <c r="B10" s="86"/>
      <c r="C10" s="87" t="s">
        <v>0</v>
      </c>
      <c r="D10" s="88">
        <v>2</v>
      </c>
      <c r="E10" s="87" t="s">
        <v>30</v>
      </c>
      <c r="F10" s="86"/>
      <c r="G10" s="87" t="s">
        <v>70</v>
      </c>
      <c r="H10" s="89"/>
      <c r="I10" s="183"/>
      <c r="J10" s="95" t="s">
        <v>82</v>
      </c>
      <c r="K10" s="96"/>
      <c r="L10" s="97" t="s">
        <v>70</v>
      </c>
      <c r="M10" s="98"/>
      <c r="N10" s="184"/>
      <c r="O10" s="91" t="s">
        <v>72</v>
      </c>
      <c r="P10" s="92" t="s">
        <v>15</v>
      </c>
      <c r="Q10" s="93"/>
      <c r="R10" s="94" t="s">
        <v>62</v>
      </c>
    </row>
    <row r="11" spans="1:21" ht="15" customHeight="1">
      <c r="A11" s="99" t="s">
        <v>83</v>
      </c>
      <c r="B11" s="96"/>
      <c r="C11" s="97" t="s">
        <v>0</v>
      </c>
      <c r="D11" s="100">
        <v>2</v>
      </c>
      <c r="E11" s="97" t="s">
        <v>30</v>
      </c>
      <c r="F11" s="96"/>
      <c r="G11" s="97" t="s">
        <v>70</v>
      </c>
      <c r="H11" s="98"/>
      <c r="I11" s="183"/>
      <c r="J11" s="90" t="s">
        <v>84</v>
      </c>
      <c r="K11" s="86"/>
      <c r="L11" s="87" t="s">
        <v>70</v>
      </c>
      <c r="M11" s="89"/>
      <c r="N11" s="184"/>
      <c r="O11" s="101" t="s">
        <v>72</v>
      </c>
      <c r="P11" s="102" t="s">
        <v>15</v>
      </c>
      <c r="Q11" s="103"/>
      <c r="R11" s="104" t="s">
        <v>62</v>
      </c>
    </row>
    <row r="12" spans="1:21" ht="15" customHeight="1">
      <c r="A12" s="85" t="s">
        <v>85</v>
      </c>
      <c r="B12" s="86"/>
      <c r="C12" s="87" t="s">
        <v>0</v>
      </c>
      <c r="D12" s="88">
        <v>2</v>
      </c>
      <c r="E12" s="87" t="s">
        <v>30</v>
      </c>
      <c r="F12" s="86"/>
      <c r="G12" s="87" t="s">
        <v>70</v>
      </c>
      <c r="H12" s="89"/>
      <c r="I12" s="183"/>
      <c r="J12" s="95" t="s">
        <v>86</v>
      </c>
      <c r="K12" s="96"/>
      <c r="L12" s="97" t="s">
        <v>70</v>
      </c>
      <c r="M12" s="98"/>
      <c r="N12" s="184"/>
      <c r="O12" s="91" t="s">
        <v>72</v>
      </c>
      <c r="P12" s="92" t="s">
        <v>15</v>
      </c>
      <c r="Q12" s="93"/>
      <c r="R12" s="94" t="s">
        <v>62</v>
      </c>
    </row>
    <row r="13" spans="1:21" ht="15" customHeight="1">
      <c r="A13" s="99" t="s">
        <v>87</v>
      </c>
      <c r="B13" s="96"/>
      <c r="C13" s="97" t="s">
        <v>0</v>
      </c>
      <c r="D13" s="100">
        <v>2</v>
      </c>
      <c r="E13" s="97" t="s">
        <v>30</v>
      </c>
      <c r="F13" s="96"/>
      <c r="G13" s="97" t="s">
        <v>70</v>
      </c>
      <c r="H13" s="98"/>
      <c r="I13" s="183"/>
      <c r="J13" s="90" t="s">
        <v>88</v>
      </c>
      <c r="K13" s="86"/>
      <c r="L13" s="87" t="s">
        <v>70</v>
      </c>
      <c r="M13" s="89"/>
      <c r="N13" s="184"/>
      <c r="O13" s="101" t="s">
        <v>72</v>
      </c>
      <c r="P13" s="102" t="s">
        <v>15</v>
      </c>
      <c r="Q13" s="103"/>
      <c r="R13" s="104" t="s">
        <v>62</v>
      </c>
    </row>
    <row r="14" spans="1:21" ht="15" customHeight="1">
      <c r="A14" s="85" t="s">
        <v>89</v>
      </c>
      <c r="B14" s="86"/>
      <c r="C14" s="87" t="s">
        <v>0</v>
      </c>
      <c r="D14" s="88">
        <v>2</v>
      </c>
      <c r="E14" s="87" t="s">
        <v>30</v>
      </c>
      <c r="F14" s="86"/>
      <c r="G14" s="87" t="s">
        <v>70</v>
      </c>
      <c r="H14" s="89"/>
      <c r="I14" s="183"/>
      <c r="J14" s="90" t="s">
        <v>90</v>
      </c>
      <c r="K14" s="86"/>
      <c r="L14" s="87" t="s">
        <v>70</v>
      </c>
      <c r="M14" s="89"/>
      <c r="N14" s="184"/>
      <c r="O14" s="91" t="s">
        <v>72</v>
      </c>
      <c r="P14" s="92" t="s">
        <v>15</v>
      </c>
      <c r="Q14" s="93"/>
      <c r="R14" s="94" t="s">
        <v>62</v>
      </c>
    </row>
    <row r="15" spans="1:21" ht="15" customHeight="1">
      <c r="A15" s="191" t="s">
        <v>91</v>
      </c>
      <c r="B15" s="192"/>
      <c r="C15" s="192"/>
      <c r="D15" s="192"/>
      <c r="E15" s="192"/>
      <c r="F15" s="192"/>
      <c r="G15" s="192"/>
      <c r="H15" s="192"/>
      <c r="I15" s="183"/>
      <c r="J15" s="193" t="s">
        <v>92</v>
      </c>
      <c r="K15" s="192"/>
      <c r="L15" s="192"/>
      <c r="M15" s="194"/>
      <c r="N15" s="185"/>
      <c r="O15" s="195" t="s">
        <v>93</v>
      </c>
      <c r="P15" s="196"/>
      <c r="Q15" s="196"/>
      <c r="R15" s="197"/>
    </row>
    <row r="16" spans="1:21" ht="15" customHeight="1" thickBot="1">
      <c r="A16" s="105" t="s">
        <v>94</v>
      </c>
      <c r="B16" s="106"/>
      <c r="C16" s="107" t="s">
        <v>0</v>
      </c>
      <c r="D16" s="108">
        <v>2</v>
      </c>
      <c r="E16" s="107" t="s">
        <v>30</v>
      </c>
      <c r="F16" s="109"/>
      <c r="G16" s="107" t="s">
        <v>70</v>
      </c>
      <c r="H16" s="110"/>
      <c r="I16" s="190"/>
      <c r="J16" s="111" t="s">
        <v>95</v>
      </c>
      <c r="K16" s="109"/>
      <c r="L16" s="107" t="s">
        <v>70</v>
      </c>
      <c r="M16" s="110"/>
      <c r="N16" s="186"/>
      <c r="O16" s="112" t="s">
        <v>72</v>
      </c>
      <c r="P16" s="113" t="s">
        <v>15</v>
      </c>
      <c r="Q16" s="114"/>
      <c r="R16" s="115" t="s">
        <v>62</v>
      </c>
    </row>
    <row r="17" spans="1:18" ht="15.75" thickBot="1">
      <c r="A17" s="213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8">
      <c r="A18" s="214" t="s">
        <v>99</v>
      </c>
      <c r="B18" s="215"/>
      <c r="C18" s="215"/>
      <c r="D18" s="215"/>
      <c r="E18" s="215"/>
      <c r="F18" s="215"/>
      <c r="G18" s="215"/>
      <c r="H18" s="216"/>
      <c r="J18" s="217" t="s">
        <v>100</v>
      </c>
      <c r="K18" s="218"/>
      <c r="L18" s="218"/>
      <c r="M18" s="218"/>
      <c r="N18" s="218"/>
      <c r="O18" s="218"/>
      <c r="P18" s="218"/>
      <c r="Q18" s="218"/>
      <c r="R18" s="219"/>
    </row>
    <row r="19" spans="1:18" ht="22.5">
      <c r="A19" s="220" t="s">
        <v>101</v>
      </c>
      <c r="B19" s="221" t="s">
        <v>102</v>
      </c>
      <c r="C19" s="222" t="s">
        <v>103</v>
      </c>
      <c r="D19" s="222"/>
      <c r="E19" s="222"/>
      <c r="F19" s="223"/>
      <c r="G19" s="224"/>
      <c r="H19" s="225"/>
      <c r="J19" s="220" t="s">
        <v>104</v>
      </c>
      <c r="K19" s="226" t="s">
        <v>105</v>
      </c>
      <c r="L19" s="226"/>
      <c r="M19" s="227" t="s">
        <v>106</v>
      </c>
      <c r="N19" s="228" t="s">
        <v>107</v>
      </c>
      <c r="O19" s="228"/>
      <c r="P19" s="228"/>
      <c r="Q19" s="229"/>
      <c r="R19" s="230"/>
    </row>
    <row r="20" spans="1:18">
      <c r="A20" s="231">
        <v>0</v>
      </c>
      <c r="B20" s="232">
        <f>'[1]Data Tables'!C22</f>
        <v>8.3000000000000185E-2</v>
      </c>
      <c r="C20" s="233">
        <f>B20+'[1]Data Tables'!$A$6*TAN([1]Derivatives!M5)</f>
        <v>1.2476930008107676</v>
      </c>
      <c r="D20" s="233"/>
      <c r="E20" s="233"/>
      <c r="F20" s="234" t="s">
        <v>108</v>
      </c>
      <c r="G20" s="235"/>
      <c r="H20" s="236"/>
      <c r="J20" s="231">
        <v>12</v>
      </c>
      <c r="K20" s="237">
        <f>(ATAN(M5))</f>
        <v>0.71103696217619705</v>
      </c>
      <c r="L20" s="238" t="s">
        <v>109</v>
      </c>
      <c r="M20" s="239">
        <v>32</v>
      </c>
      <c r="N20" s="240">
        <f>SQRT((J20*M20)/(SIN(2*K20)))</f>
        <v>19.704979490429984</v>
      </c>
      <c r="O20" s="240"/>
      <c r="P20" s="240"/>
      <c r="Q20" s="241" t="s">
        <v>108</v>
      </c>
      <c r="R20" s="242"/>
    </row>
    <row r="21" spans="1:18">
      <c r="A21" s="231">
        <v>0</v>
      </c>
      <c r="B21" s="232">
        <f>'[1]Data Tables'!E22</f>
        <v>1.3330000000000002</v>
      </c>
      <c r="C21" s="233">
        <f>B21+'[1]Data Tables'!$A$6*TAN([1]Derivatives!M6)</f>
        <v>2.2142046187122348</v>
      </c>
      <c r="D21" s="233"/>
      <c r="E21" s="233"/>
      <c r="F21" s="234" t="s">
        <v>110</v>
      </c>
      <c r="G21" s="235"/>
      <c r="H21" s="236"/>
      <c r="J21" s="231">
        <v>12</v>
      </c>
      <c r="K21" s="237"/>
      <c r="L21" s="238" t="s">
        <v>109</v>
      </c>
      <c r="M21" s="239"/>
      <c r="N21" s="240"/>
      <c r="O21" s="240"/>
      <c r="P21" s="240"/>
      <c r="Q21" s="241" t="s">
        <v>110</v>
      </c>
      <c r="R21" s="242"/>
    </row>
    <row r="22" spans="1:18">
      <c r="A22" s="231">
        <v>0</v>
      </c>
      <c r="B22" s="232"/>
      <c r="C22" s="233"/>
      <c r="D22" s="233"/>
      <c r="E22" s="233"/>
      <c r="F22" s="234" t="s">
        <v>111</v>
      </c>
      <c r="G22" s="235"/>
      <c r="H22" s="236"/>
      <c r="J22" s="231">
        <v>12</v>
      </c>
      <c r="K22" s="237"/>
      <c r="L22" s="238" t="s">
        <v>109</v>
      </c>
      <c r="M22" s="239"/>
      <c r="N22" s="240"/>
      <c r="O22" s="240"/>
      <c r="P22" s="240"/>
      <c r="Q22" s="241" t="s">
        <v>111</v>
      </c>
      <c r="R22" s="242"/>
    </row>
    <row r="23" spans="1:18">
      <c r="A23" s="231">
        <v>0</v>
      </c>
      <c r="B23" s="232"/>
      <c r="C23" s="233"/>
      <c r="D23" s="233"/>
      <c r="E23" s="233"/>
      <c r="F23" s="234" t="s">
        <v>112</v>
      </c>
      <c r="G23" s="235"/>
      <c r="H23" s="236"/>
      <c r="J23" s="231">
        <v>12</v>
      </c>
      <c r="K23" s="237"/>
      <c r="L23" s="238" t="s">
        <v>109</v>
      </c>
      <c r="M23" s="239"/>
      <c r="N23" s="240"/>
      <c r="O23" s="240"/>
      <c r="P23" s="240"/>
      <c r="Q23" s="241" t="s">
        <v>112</v>
      </c>
      <c r="R23" s="242"/>
    </row>
    <row r="24" spans="1:18">
      <c r="A24" s="231">
        <v>0</v>
      </c>
      <c r="B24" s="232"/>
      <c r="C24" s="233"/>
      <c r="D24" s="233"/>
      <c r="E24" s="233"/>
      <c r="F24" s="234" t="s">
        <v>113</v>
      </c>
      <c r="G24" s="235"/>
      <c r="H24" s="236"/>
      <c r="J24" s="231">
        <v>12</v>
      </c>
      <c r="K24" s="237"/>
      <c r="L24" s="238" t="s">
        <v>109</v>
      </c>
      <c r="M24" s="239"/>
      <c r="N24" s="240"/>
      <c r="O24" s="240"/>
      <c r="P24" s="240"/>
      <c r="Q24" s="241" t="s">
        <v>113</v>
      </c>
      <c r="R24" s="242"/>
    </row>
    <row r="25" spans="1:18">
      <c r="A25" s="231">
        <v>0</v>
      </c>
      <c r="B25" s="232"/>
      <c r="C25" s="233"/>
      <c r="D25" s="233"/>
      <c r="E25" s="233"/>
      <c r="F25" s="234" t="s">
        <v>114</v>
      </c>
      <c r="G25" s="235"/>
      <c r="H25" s="236"/>
      <c r="J25" s="231">
        <v>12</v>
      </c>
      <c r="K25" s="237"/>
      <c r="L25" s="238" t="s">
        <v>109</v>
      </c>
      <c r="M25" s="239"/>
      <c r="N25" s="240"/>
      <c r="O25" s="240"/>
      <c r="P25" s="240"/>
      <c r="Q25" s="241" t="s">
        <v>114</v>
      </c>
      <c r="R25" s="242"/>
    </row>
    <row r="26" spans="1:18">
      <c r="A26" s="231">
        <v>0</v>
      </c>
      <c r="B26" s="232"/>
      <c r="C26" s="233"/>
      <c r="D26" s="233"/>
      <c r="E26" s="233"/>
      <c r="F26" s="234" t="s">
        <v>115</v>
      </c>
      <c r="G26" s="235"/>
      <c r="H26" s="236"/>
      <c r="J26" s="231">
        <v>12</v>
      </c>
      <c r="K26" s="237"/>
      <c r="L26" s="238" t="s">
        <v>109</v>
      </c>
      <c r="M26" s="239"/>
      <c r="N26" s="240"/>
      <c r="O26" s="240"/>
      <c r="P26" s="240"/>
      <c r="Q26" s="241" t="s">
        <v>115</v>
      </c>
      <c r="R26" s="242"/>
    </row>
    <row r="27" spans="1:18">
      <c r="A27" s="231">
        <v>0</v>
      </c>
      <c r="B27" s="232"/>
      <c r="C27" s="233"/>
      <c r="D27" s="233"/>
      <c r="E27" s="233"/>
      <c r="F27" s="234" t="s">
        <v>116</v>
      </c>
      <c r="G27" s="235"/>
      <c r="H27" s="236"/>
      <c r="J27" s="231">
        <v>12</v>
      </c>
      <c r="K27" s="237"/>
      <c r="L27" s="238" t="s">
        <v>109</v>
      </c>
      <c r="M27" s="239"/>
      <c r="N27" s="240"/>
      <c r="O27" s="240"/>
      <c r="P27" s="240"/>
      <c r="Q27" s="241" t="s">
        <v>116</v>
      </c>
      <c r="R27" s="242"/>
    </row>
    <row r="28" spans="1:18">
      <c r="A28" s="231">
        <v>0</v>
      </c>
      <c r="B28" s="232"/>
      <c r="C28" s="233"/>
      <c r="D28" s="233"/>
      <c r="E28" s="233"/>
      <c r="F28" s="234" t="s">
        <v>117</v>
      </c>
      <c r="G28" s="235"/>
      <c r="H28" s="236"/>
      <c r="J28" s="231">
        <v>12</v>
      </c>
      <c r="K28" s="237"/>
      <c r="L28" s="238" t="s">
        <v>109</v>
      </c>
      <c r="M28" s="239"/>
      <c r="N28" s="240"/>
      <c r="O28" s="240"/>
      <c r="P28" s="240"/>
      <c r="Q28" s="241" t="s">
        <v>117</v>
      </c>
      <c r="R28" s="242"/>
    </row>
    <row r="29" spans="1:18">
      <c r="A29" s="231">
        <v>0</v>
      </c>
      <c r="B29" s="232"/>
      <c r="C29" s="233"/>
      <c r="D29" s="233"/>
      <c r="E29" s="233"/>
      <c r="F29" s="234" t="s">
        <v>118</v>
      </c>
      <c r="G29" s="235"/>
      <c r="H29" s="236"/>
      <c r="J29" s="231">
        <v>12</v>
      </c>
      <c r="K29" s="237"/>
      <c r="L29" s="238" t="s">
        <v>109</v>
      </c>
      <c r="M29" s="239"/>
      <c r="N29" s="240"/>
      <c r="O29" s="240"/>
      <c r="P29" s="240"/>
      <c r="Q29" s="241" t="s">
        <v>118</v>
      </c>
      <c r="R29" s="242"/>
    </row>
    <row r="30" spans="1:18">
      <c r="A30" s="191" t="s">
        <v>119</v>
      </c>
      <c r="B30" s="192"/>
      <c r="C30" s="192"/>
      <c r="D30" s="192"/>
      <c r="E30" s="192"/>
      <c r="F30" s="192"/>
      <c r="G30" s="192"/>
      <c r="H30" s="243"/>
      <c r="J30" s="244" t="s">
        <v>119</v>
      </c>
      <c r="K30" s="245"/>
      <c r="L30" s="245"/>
      <c r="M30" s="245"/>
      <c r="N30" s="245"/>
      <c r="O30" s="245"/>
      <c r="P30" s="245"/>
      <c r="Q30" s="245"/>
      <c r="R30" s="246"/>
    </row>
    <row r="31" spans="1:18" ht="23.25" thickBot="1">
      <c r="A31" s="105" t="s">
        <v>120</v>
      </c>
      <c r="B31" s="247"/>
      <c r="C31" s="248"/>
      <c r="D31" s="248"/>
      <c r="E31" s="248"/>
      <c r="F31" s="249" t="s">
        <v>121</v>
      </c>
      <c r="G31" s="250"/>
      <c r="H31" s="251"/>
      <c r="J31" s="252" t="s">
        <v>122</v>
      </c>
      <c r="K31" s="253"/>
      <c r="L31" s="254" t="s">
        <v>109</v>
      </c>
      <c r="M31" s="255"/>
      <c r="N31" s="256"/>
      <c r="O31" s="257"/>
      <c r="P31" s="258"/>
      <c r="Q31" s="259" t="s">
        <v>121</v>
      </c>
      <c r="R31" s="260"/>
    </row>
  </sheetData>
  <mergeCells count="63">
    <mergeCell ref="A30:H30"/>
    <mergeCell ref="J30:R30"/>
    <mergeCell ref="C31:E31"/>
    <mergeCell ref="F31:H31"/>
    <mergeCell ref="N31:P31"/>
    <mergeCell ref="Q31:R31"/>
    <mergeCell ref="C28:E28"/>
    <mergeCell ref="F28:H28"/>
    <mergeCell ref="N28:P28"/>
    <mergeCell ref="Q28:R28"/>
    <mergeCell ref="C29:E29"/>
    <mergeCell ref="F29:H29"/>
    <mergeCell ref="N29:P29"/>
    <mergeCell ref="Q29:R29"/>
    <mergeCell ref="C26:E26"/>
    <mergeCell ref="F26:H26"/>
    <mergeCell ref="N26:P26"/>
    <mergeCell ref="Q26:R26"/>
    <mergeCell ref="C27:E27"/>
    <mergeCell ref="F27:H27"/>
    <mergeCell ref="N27:P27"/>
    <mergeCell ref="Q27:R27"/>
    <mergeCell ref="C24:E24"/>
    <mergeCell ref="F24:H24"/>
    <mergeCell ref="N24:P24"/>
    <mergeCell ref="Q24:R24"/>
    <mergeCell ref="C25:E25"/>
    <mergeCell ref="F25:H25"/>
    <mergeCell ref="N25:P25"/>
    <mergeCell ref="Q25:R25"/>
    <mergeCell ref="C22:E22"/>
    <mergeCell ref="F22:H22"/>
    <mergeCell ref="N22:P22"/>
    <mergeCell ref="Q22:R22"/>
    <mergeCell ref="C23:E23"/>
    <mergeCell ref="F23:H23"/>
    <mergeCell ref="N23:P23"/>
    <mergeCell ref="Q23:R23"/>
    <mergeCell ref="C20:E20"/>
    <mergeCell ref="F20:H20"/>
    <mergeCell ref="N20:P20"/>
    <mergeCell ref="Q20:R20"/>
    <mergeCell ref="C21:E21"/>
    <mergeCell ref="F21:H21"/>
    <mergeCell ref="N21:P21"/>
    <mergeCell ref="Q21:R21"/>
    <mergeCell ref="A18:H18"/>
    <mergeCell ref="J18:R18"/>
    <mergeCell ref="C19:E19"/>
    <mergeCell ref="F19:H19"/>
    <mergeCell ref="K19:L19"/>
    <mergeCell ref="N19:P19"/>
    <mergeCell ref="Q19:R19"/>
    <mergeCell ref="T1:U1"/>
    <mergeCell ref="A3:A4"/>
    <mergeCell ref="B3:R3"/>
    <mergeCell ref="I4:J4"/>
    <mergeCell ref="N4:N16"/>
    <mergeCell ref="O4:R4"/>
    <mergeCell ref="I5:I16"/>
    <mergeCell ref="A15:H15"/>
    <mergeCell ref="J15:M15"/>
    <mergeCell ref="O15:R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Tables</vt:lpstr>
      <vt:lpstr>Graphs</vt:lpstr>
      <vt:lpstr>Derivatives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SLPS</dc:creator>
  <cp:lastModifiedBy>gtaylor3514</cp:lastModifiedBy>
  <cp:lastPrinted>2014-11-09T03:53:21Z</cp:lastPrinted>
  <dcterms:created xsi:type="dcterms:W3CDTF">2014-11-07T15:13:28Z</dcterms:created>
  <dcterms:modified xsi:type="dcterms:W3CDTF">2014-12-19T18:18:45Z</dcterms:modified>
</cp:coreProperties>
</file>